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45" windowWidth="15195" windowHeight="8445" firstSheet="1" activeTab="3"/>
  </bookViews>
  <sheets>
    <sheet name="Parametri MIUR " sheetId="13" state="hidden" r:id="rId1"/>
    <sheet name="MOF 2020-21" sheetId="9" r:id="rId2"/>
    <sheet name="Fis_Mof 4dodicesimi" sheetId="10" r:id="rId3"/>
    <sheet name="Fis_Mof 8dodicesimi" sheetId="12" r:id="rId4"/>
  </sheets>
  <calcPr calcId="191029"/>
</workbook>
</file>

<file path=xl/calcChain.xml><?xml version="1.0" encoding="utf-8"?>
<calcChain xmlns="http://schemas.openxmlformats.org/spreadsheetml/2006/main">
  <c r="E9" i="9" l="1"/>
  <c r="E9" i="12"/>
  <c r="B28" i="13"/>
  <c r="E23" i="10"/>
  <c r="E17" i="12"/>
  <c r="H17" i="12"/>
  <c r="I17" i="12"/>
  <c r="J17" i="12"/>
  <c r="C6" i="12"/>
  <c r="H6" i="12"/>
  <c r="J6" i="12"/>
  <c r="E16" i="12"/>
  <c r="H16" i="12"/>
  <c r="E24" i="12"/>
  <c r="H24" i="12"/>
  <c r="C23" i="12"/>
  <c r="H23" i="12"/>
  <c r="I23" i="12"/>
  <c r="J23" i="12"/>
  <c r="C23" i="10"/>
  <c r="H23" i="10"/>
  <c r="I23" i="10"/>
  <c r="E19" i="12"/>
  <c r="H19" i="12"/>
  <c r="E24" i="10"/>
  <c r="H24" i="10"/>
  <c r="E19" i="10"/>
  <c r="H19" i="10"/>
  <c r="E23" i="9"/>
  <c r="H23" i="9"/>
  <c r="I23" i="9"/>
  <c r="H19" i="9"/>
  <c r="I19" i="9"/>
  <c r="H24" i="9"/>
  <c r="J24" i="9"/>
  <c r="I24" i="9"/>
  <c r="B14" i="13"/>
  <c r="B13" i="13"/>
  <c r="D11" i="13"/>
  <c r="D3" i="13"/>
  <c r="F3" i="13"/>
  <c r="D20" i="13"/>
  <c r="F20" i="13"/>
  <c r="C16" i="10"/>
  <c r="D10" i="13"/>
  <c r="B18" i="13"/>
  <c r="B25" i="13"/>
  <c r="D19" i="13"/>
  <c r="F19" i="13"/>
  <c r="C6" i="10"/>
  <c r="C7" i="10"/>
  <c r="H7" i="10"/>
  <c r="C12" i="10"/>
  <c r="H12" i="10"/>
  <c r="I12" i="10"/>
  <c r="J12" i="10"/>
  <c r="C17" i="10"/>
  <c r="C21" i="10"/>
  <c r="C31" i="10"/>
  <c r="C33" i="10"/>
  <c r="H33" i="10"/>
  <c r="C35" i="10"/>
  <c r="H35" i="10"/>
  <c r="C41" i="10"/>
  <c r="H43" i="10"/>
  <c r="C48" i="10"/>
  <c r="H48" i="10"/>
  <c r="C51" i="10"/>
  <c r="C60" i="10"/>
  <c r="H60" i="10"/>
  <c r="I60" i="10"/>
  <c r="C62" i="10"/>
  <c r="H62" i="10"/>
  <c r="C68" i="10"/>
  <c r="C9" i="10"/>
  <c r="H9" i="10"/>
  <c r="E51" i="9"/>
  <c r="E51" i="12"/>
  <c r="D21" i="13"/>
  <c r="F21" i="13"/>
  <c r="E30" i="9"/>
  <c r="E31" i="10"/>
  <c r="H31" i="10"/>
  <c r="C24" i="12"/>
  <c r="C68" i="12"/>
  <c r="C21" i="12"/>
  <c r="H21" i="12"/>
  <c r="C17" i="12"/>
  <c r="C16" i="12"/>
  <c r="E68" i="12"/>
  <c r="H68" i="12"/>
  <c r="I68" i="12"/>
  <c r="E21" i="9"/>
  <c r="E21" i="12"/>
  <c r="E17" i="10"/>
  <c r="E6" i="9"/>
  <c r="E6" i="12"/>
  <c r="F14" i="13"/>
  <c r="F18" i="13"/>
  <c r="F22" i="13"/>
  <c r="C12" i="12"/>
  <c r="H12" i="12"/>
  <c r="C9" i="12"/>
  <c r="C7" i="12"/>
  <c r="H7" i="12"/>
  <c r="E62" i="9"/>
  <c r="E62" i="10"/>
  <c r="E60" i="9"/>
  <c r="H60" i="9"/>
  <c r="E48" i="9"/>
  <c r="E48" i="12"/>
  <c r="E43" i="9"/>
  <c r="E44" i="12"/>
  <c r="E34" i="9"/>
  <c r="E35" i="12"/>
  <c r="E32" i="9"/>
  <c r="H32" i="9"/>
  <c r="J32" i="9"/>
  <c r="I32" i="9"/>
  <c r="E12" i="9"/>
  <c r="H12" i="9"/>
  <c r="J12" i="9"/>
  <c r="I12" i="9"/>
  <c r="E7" i="9"/>
  <c r="E7" i="10"/>
  <c r="C62" i="12"/>
  <c r="C60" i="12"/>
  <c r="H60" i="12"/>
  <c r="C51" i="12"/>
  <c r="C48" i="12"/>
  <c r="H48" i="12"/>
  <c r="C42" i="12"/>
  <c r="H44" i="12"/>
  <c r="C35" i="12"/>
  <c r="H35" i="12"/>
  <c r="C33" i="12"/>
  <c r="H33" i="12"/>
  <c r="C31" i="12"/>
  <c r="H31" i="12"/>
  <c r="I31" i="12"/>
  <c r="D24" i="13"/>
  <c r="F24" i="13"/>
  <c r="D23" i="13"/>
  <c r="F23" i="13"/>
  <c r="B22" i="13"/>
  <c r="D17" i="13"/>
  <c r="F17" i="13"/>
  <c r="D16" i="13"/>
  <c r="F16" i="13"/>
  <c r="D15" i="13"/>
  <c r="F15" i="13"/>
  <c r="D6" i="13"/>
  <c r="F6" i="13"/>
  <c r="D5" i="13"/>
  <c r="F5" i="13"/>
  <c r="D4" i="13"/>
  <c r="F4" i="13"/>
  <c r="H16" i="9"/>
  <c r="I16" i="9"/>
  <c r="J16" i="9"/>
  <c r="E16" i="10"/>
  <c r="H16" i="10"/>
  <c r="E68" i="10"/>
  <c r="H68" i="10"/>
  <c r="I68" i="10"/>
  <c r="H68" i="9"/>
  <c r="I68" i="9"/>
  <c r="H51" i="9"/>
  <c r="H53" i="9"/>
  <c r="H17" i="9"/>
  <c r="I17" i="9"/>
  <c r="H34" i="9"/>
  <c r="I34" i="9"/>
  <c r="E23" i="12"/>
  <c r="E12" i="10"/>
  <c r="E33" i="12"/>
  <c r="H21" i="9"/>
  <c r="I21" i="9"/>
  <c r="J21" i="9"/>
  <c r="E35" i="10"/>
  <c r="H62" i="9"/>
  <c r="I62" i="9"/>
  <c r="I64" i="9"/>
  <c r="H64" i="9"/>
  <c r="H6" i="9"/>
  <c r="I6" i="9"/>
  <c r="J6" i="9"/>
  <c r="E6" i="10"/>
  <c r="H17" i="10"/>
  <c r="I17" i="10"/>
  <c r="J17" i="10"/>
  <c r="E7" i="12"/>
  <c r="E51" i="10"/>
  <c r="H51" i="10"/>
  <c r="I51" i="10"/>
  <c r="H7" i="9"/>
  <c r="J7" i="9"/>
  <c r="I7" i="9"/>
  <c r="E12" i="12"/>
  <c r="H43" i="9"/>
  <c r="I43" i="9"/>
  <c r="E43" i="10"/>
  <c r="E60" i="10"/>
  <c r="E48" i="10"/>
  <c r="E33" i="10"/>
  <c r="H48" i="9"/>
  <c r="J48" i="9"/>
  <c r="I48" i="9"/>
  <c r="H6" i="10"/>
  <c r="E62" i="12"/>
  <c r="H62" i="12"/>
  <c r="I62" i="12"/>
  <c r="J62" i="12"/>
  <c r="E60" i="12"/>
  <c r="E31" i="12"/>
  <c r="H30" i="9"/>
  <c r="E21" i="10"/>
  <c r="H21" i="10"/>
  <c r="I21" i="10"/>
  <c r="H51" i="12"/>
  <c r="I60" i="9"/>
  <c r="I44" i="12"/>
  <c r="J44" i="12"/>
  <c r="I31" i="10"/>
  <c r="I6" i="12"/>
  <c r="H9" i="12"/>
  <c r="J9" i="12"/>
  <c r="I9" i="12"/>
  <c r="E9" i="10"/>
  <c r="H9" i="9"/>
  <c r="I9" i="9"/>
  <c r="J60" i="9"/>
  <c r="J31" i="10"/>
  <c r="J68" i="10"/>
  <c r="J68" i="12"/>
  <c r="J68" i="9"/>
  <c r="I62" i="10"/>
  <c r="J62" i="10"/>
  <c r="J62" i="9"/>
  <c r="J64" i="9"/>
  <c r="H64" i="12"/>
  <c r="J60" i="12"/>
  <c r="J64" i="12"/>
  <c r="I60" i="12"/>
  <c r="I64" i="12"/>
  <c r="H64" i="10"/>
  <c r="J60" i="10"/>
  <c r="I51" i="12"/>
  <c r="J51" i="12"/>
  <c r="J51" i="10"/>
  <c r="I51" i="9"/>
  <c r="J51" i="9"/>
  <c r="J53" i="9"/>
  <c r="H53" i="10"/>
  <c r="I48" i="10"/>
  <c r="I53" i="10"/>
  <c r="H53" i="12"/>
  <c r="I48" i="12"/>
  <c r="I53" i="12"/>
  <c r="I43" i="10"/>
  <c r="J43" i="10"/>
  <c r="J43" i="9"/>
  <c r="I35" i="10"/>
  <c r="J35" i="10"/>
  <c r="I35" i="12"/>
  <c r="I38" i="12"/>
  <c r="J35" i="12"/>
  <c r="J34" i="9"/>
  <c r="J33" i="10"/>
  <c r="H37" i="10"/>
  <c r="I33" i="10"/>
  <c r="I33" i="12"/>
  <c r="J33" i="12"/>
  <c r="J31" i="12"/>
  <c r="H37" i="9"/>
  <c r="I30" i="9"/>
  <c r="I37" i="9"/>
  <c r="H38" i="12"/>
  <c r="I24" i="10"/>
  <c r="J24" i="10"/>
  <c r="I24" i="12"/>
  <c r="J24" i="12"/>
  <c r="I19" i="10"/>
  <c r="J19" i="10"/>
  <c r="I19" i="12"/>
  <c r="I26" i="12"/>
  <c r="J19" i="9"/>
  <c r="J17" i="9"/>
  <c r="J16" i="10"/>
  <c r="I16" i="10"/>
  <c r="I16" i="12"/>
  <c r="J16" i="12"/>
  <c r="J23" i="10"/>
  <c r="J23" i="9"/>
  <c r="I21" i="12"/>
  <c r="J21" i="12"/>
  <c r="J21" i="10"/>
  <c r="I12" i="12"/>
  <c r="J12" i="12"/>
  <c r="H26" i="9"/>
  <c r="I9" i="10"/>
  <c r="J9" i="10"/>
  <c r="J9" i="9"/>
  <c r="I26" i="9"/>
  <c r="I7" i="10"/>
  <c r="J7" i="10"/>
  <c r="I7" i="12"/>
  <c r="J7" i="12"/>
  <c r="H26" i="12"/>
  <c r="H26" i="10"/>
  <c r="I6" i="10"/>
  <c r="J64" i="10"/>
  <c r="I64" i="10"/>
  <c r="I53" i="9"/>
  <c r="I70" i="9"/>
  <c r="J48" i="12"/>
  <c r="J53" i="12"/>
  <c r="J48" i="10"/>
  <c r="J53" i="10"/>
  <c r="J37" i="10"/>
  <c r="I37" i="10"/>
  <c r="I70" i="12"/>
  <c r="J38" i="12"/>
  <c r="H70" i="10"/>
  <c r="H70" i="12"/>
  <c r="H70" i="9"/>
  <c r="J30" i="9"/>
  <c r="J37" i="9"/>
  <c r="J19" i="12"/>
  <c r="J26" i="12"/>
  <c r="J26" i="9"/>
  <c r="J6" i="10"/>
  <c r="J26" i="10"/>
  <c r="I26" i="10"/>
  <c r="J70" i="12"/>
  <c r="I70" i="10"/>
  <c r="J70" i="10"/>
  <c r="J70" i="9"/>
</calcChain>
</file>

<file path=xl/sharedStrings.xml><?xml version="1.0" encoding="utf-8"?>
<sst xmlns="http://schemas.openxmlformats.org/spreadsheetml/2006/main" count="230" uniqueCount="90">
  <si>
    <t>Contributi</t>
  </si>
  <si>
    <t>ADDETTI</t>
  </si>
  <si>
    <t>PUNTI DI EROGAZIONE</t>
  </si>
  <si>
    <t>lordo dipendente</t>
  </si>
  <si>
    <t>lordo stato</t>
  </si>
  <si>
    <t xml:space="preserve">TOTALE </t>
  </si>
  <si>
    <t>Totale</t>
  </si>
  <si>
    <t>FUNZIONI STRUMENTALI</t>
  </si>
  <si>
    <t>QUOTA BASE</t>
  </si>
  <si>
    <t>COMPLESSITA'</t>
  </si>
  <si>
    <t>DOCENTI</t>
  </si>
  <si>
    <t>TOTALE</t>
  </si>
  <si>
    <t>INCARICHI SPECIFICI</t>
  </si>
  <si>
    <t>ATA</t>
  </si>
  <si>
    <t>ATTIVITA' COMPLEMENTARI DI EDUCAZIONE FISICA</t>
  </si>
  <si>
    <t xml:space="preserve">CLASSI secondaria </t>
  </si>
  <si>
    <t>ORE ECCEDENTI SOSTITUZIONE COLLEGHI ASSENTI</t>
  </si>
  <si>
    <t>Infanzia e Primaria</t>
  </si>
  <si>
    <t xml:space="preserve">  I e II grado</t>
  </si>
  <si>
    <t xml:space="preserve">QUOTA </t>
  </si>
  <si>
    <t>TOTALE  FIS</t>
  </si>
  <si>
    <t>PERS.LE EDUCATIVO</t>
  </si>
  <si>
    <t>DOCENTI  2° GRADO</t>
  </si>
  <si>
    <t>COORD. REG.LE</t>
  </si>
  <si>
    <t>CONSISTENZA DI RIFERIMENTO</t>
  </si>
  <si>
    <t>PARAMETRO UNITARIO NOSTRO CALCOLO</t>
  </si>
  <si>
    <t>PARAMETRO UNITARIO MIUR</t>
  </si>
  <si>
    <t>QUOTA POSTI PERSONALE EDUCATIVO</t>
  </si>
  <si>
    <t>TOTALE FIS</t>
  </si>
  <si>
    <t>TOTALE FUNZIONI  STRUMENTALI</t>
  </si>
  <si>
    <t>AVVIAMENTO PRATICA SPORTIVA</t>
  </si>
  <si>
    <t>COORDINATORI ATTIVITA' SPORTIVE</t>
  </si>
  <si>
    <t>TOTALE ATTIVITA' COMPLEMENTARI EDUCAZIONE FISICA</t>
  </si>
  <si>
    <t>ORE ECCEDENTI SOSTITUZIONE ASSENTI INFANZIA E PRIMARIA</t>
  </si>
  <si>
    <t>ORE ECCEDENTI SOSTITUZIONE ASSENTI SECONDARIA</t>
  </si>
  <si>
    <t>TOTALE ORE ECCEDENTI SOSTITUZIONE COLLEGHI ASSENTI</t>
  </si>
  <si>
    <t>AREE A RISCHIO</t>
  </si>
  <si>
    <t>TOTALE VOCI</t>
  </si>
  <si>
    <t>differenza</t>
  </si>
  <si>
    <r>
      <t xml:space="preserve">INCARICHI SPECIFICI PERSONALE ATA </t>
    </r>
    <r>
      <rPr>
        <sz val="10"/>
        <rFont val="Arial"/>
        <family val="2"/>
      </rPr>
      <t>(esclusi DSGA)</t>
    </r>
  </si>
  <si>
    <t>QUOTA PER NUMERO DOCENTI OD</t>
  </si>
  <si>
    <t>QUOTA POSTI DOCENTI II GRADO</t>
  </si>
  <si>
    <t>QUOTA PUNTI EROGAZIONE DEL SERVIZIO *</t>
  </si>
  <si>
    <t>IMPORTO 2018
LORDO STATO</t>
  </si>
  <si>
    <t>CALCOLO  DEL F.I.S./F.M.O.F.</t>
  </si>
  <si>
    <t>Quota 20% valorizzazione docente (puntggi alunni come da criteri)</t>
  </si>
  <si>
    <t>Bilinguismo e Trilinguismo</t>
  </si>
  <si>
    <t>Doc</t>
  </si>
  <si>
    <t>80% (O.A)</t>
  </si>
  <si>
    <r>
      <t xml:space="preserve">20% </t>
    </r>
    <r>
      <rPr>
        <sz val="10"/>
        <rFont val="Arial"/>
        <family val="2"/>
      </rPr>
      <t xml:space="preserve"> (come da criteri)</t>
    </r>
  </si>
  <si>
    <t>ATA (escluso DSGA)</t>
  </si>
  <si>
    <t>Indennità sostituto DSGA *</t>
  </si>
  <si>
    <t>* solo per le scuole in cui il DSGA titolare è assente ed è sostituito</t>
  </si>
  <si>
    <t>COORD. REG.LE **</t>
  </si>
  <si>
    <t>** solo per la scuola che ha in organico il coordinatore regionale</t>
  </si>
  <si>
    <t xml:space="preserve">TOTALE FMOF </t>
  </si>
  <si>
    <t>QUOTA TURNI FESTIVI/NOTTURNI ATA/EDUCATORI NEI CONVITTI ****</t>
  </si>
  <si>
    <t>(a.s. 2019/20)</t>
  </si>
  <si>
    <t xml:space="preserve">Doc </t>
  </si>
  <si>
    <t xml:space="preserve">ATA </t>
  </si>
  <si>
    <t>AREE A RISCHIO *****</t>
  </si>
  <si>
    <t>12 dodicesimi a.s.2020/21  ipotesi CCNI 31/08/2020</t>
  </si>
  <si>
    <t>(in organico dell'autonomia a.s. 2020/21)</t>
  </si>
  <si>
    <t>(in organico dell'autonomia a.s. 2020/21</t>
  </si>
  <si>
    <t>(a.s. 2020/21)</t>
  </si>
  <si>
    <t>(in organico di diritto a.s. 2020/21 compreso Co.co.co/LSU PA stabilizzati ) escluso Dsga</t>
  </si>
  <si>
    <t>4 dodicesimi a.s.2020/21 CCNI 2020</t>
  </si>
  <si>
    <t>8 dodicesimi a.s.2020/21 CCNI 2020</t>
  </si>
  <si>
    <t>MOF 2020/21 CCNI firmato il 31/08/2020</t>
  </si>
  <si>
    <t>QUOTA INDENNITA' SOSTITUTO DSGA ***</t>
  </si>
  <si>
    <t>QUOTA POSTI ORGANICO DI DIRITTO e Potenziamento **</t>
  </si>
  <si>
    <t>QUOTA INDENNITA' BILINGUISMO E TRILINGUISMO ***</t>
  </si>
  <si>
    <t>Quota 80% valorizzazione docente (o.a.) *******</t>
  </si>
  <si>
    <t>QUOTA BASE *****</t>
  </si>
  <si>
    <t>QUOTA AGGIUNTIVA PER COMPLESSITA' ******</t>
  </si>
  <si>
    <t>Valorizzazione 80%</t>
  </si>
  <si>
    <r>
      <t xml:space="preserve">Valorizzazione 20% </t>
    </r>
    <r>
      <rPr>
        <sz val="8"/>
        <rFont val="Arial"/>
        <family val="2"/>
      </rPr>
      <t xml:space="preserve"> (come da criteri)</t>
    </r>
  </si>
  <si>
    <t>*sono state considerate le scuole dove sono presenti alunni, classi o posti in organico di diritto 2020-21 (compresi i Centri territoriali permanenti)
sono esclusi convitti ed educandati
sono state incluse delle scuole ospedalierie che hanno in OD solo ore residue e non posti interi</t>
  </si>
  <si>
    <t>** per il personale ATA sono stati considerati i posti di organico per la mobilità e I posti accantonati</t>
  </si>
  <si>
    <t>*** Il calcolo sarà possibile dopo la rilevazione</t>
  </si>
  <si>
    <t>**** sono stati considerati i posti PED e i posti ATA solo nei convitti/educandati con convittori
Per I convitti annessi I posti ATA sono stati calcolati in proporzione ai punti di erogazione della sede di dirigenza (compresi gli stessi convitti).
Nel calcolo sono stati considerati anche i posti ATA accantonati</t>
  </si>
  <si>
    <t>***** sono considerate tutte le sedi oggetto dei finanziamenti ad eccezione dei convitti e degli educandati</t>
  </si>
  <si>
    <t>****** presenza di sezioni carcerarie, sezioni ospedaliere, Centri Territoriali permanenti, corsi serali, scuola annesa ad istituto d'arte, Convitti, Educandati e se si tratta di istituto “verticalizzato” (Istituti comprensivi, Istituti di istruzione secondaria di II grado e Istituti omnicomprensivi). 
sono state incluse delle scuole ospedalierie che hanno in OD solo ore residue e non posti interi</t>
  </si>
  <si>
    <t>*******sono stati considerati I posti del personale docente, compresi quelli di potenziamento e i posti del personale ATA, compresi quelli accantonati ed esclusi I DSGA e I posti del personale educativo</t>
  </si>
  <si>
    <t>POSTI ACCANTONATI ex-LSU</t>
  </si>
  <si>
    <t>POSTI ACCANTONATI PER ASSISTENTE AMMINISTRATIVO (COCOCO)</t>
  </si>
  <si>
    <t>POSTI ACCANTONATI PER ASSISTENTE TECNICO (COCOCO)</t>
  </si>
  <si>
    <t>DSGA</t>
  </si>
  <si>
    <t>Totale VALORIZZAZIONE DOCENTE</t>
  </si>
  <si>
    <t>Turni Festivi/notturni (Personale nr. ATA ed educativo O.D. nei convitti)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</si>
</sst>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2" formatCode="&quot;€&quot;\ #,##0.00"/>
    <numFmt numFmtId="177" formatCode="0.0000"/>
    <numFmt numFmtId="179" formatCode="_-* #,##0_-;\-* #,##0_-;_-* &quot;-&quot;??_-;_-@_-"/>
    <numFmt numFmtId="186" formatCode="#,##0.0"/>
  </numFmts>
  <fonts count="23" x14ac:knownFonts="1">
    <font>
      <sz val="10"/>
      <name val="Arial"/>
    </font>
    <font>
      <sz val="10"/>
      <name val="Arial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57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0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172" fontId="3" fillId="0" borderId="6" xfId="0" applyNumberFormat="1" applyFont="1" applyBorder="1" applyAlignment="1" applyProtection="1">
      <alignment horizontal="right" vertical="center"/>
      <protection hidden="1"/>
    </xf>
    <xf numFmtId="172" fontId="3" fillId="0" borderId="9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horizontal="right" vertical="center"/>
      <protection locked="0" hidden="1"/>
    </xf>
    <xf numFmtId="4" fontId="3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Protection="1">
      <protection hidden="1"/>
    </xf>
    <xf numFmtId="172" fontId="8" fillId="0" borderId="0" xfId="0" applyNumberFormat="1" applyFont="1" applyFill="1" applyBorder="1" applyAlignment="1" applyProtection="1">
      <alignment horizontal="center" vertical="center"/>
      <protection hidden="1"/>
    </xf>
    <xf numFmtId="172" fontId="8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172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2" xfId="0" applyBorder="1" applyProtection="1"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4" fontId="5" fillId="0" borderId="5" xfId="0" applyNumberFormat="1" applyFont="1" applyBorder="1" applyAlignment="1" applyProtection="1">
      <alignment horizontal="right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right" vertical="center"/>
      <protection hidden="1"/>
    </xf>
    <xf numFmtId="172" fontId="3" fillId="0" borderId="2" xfId="0" applyNumberFormat="1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" borderId="0" xfId="2" applyFill="1"/>
    <xf numFmtId="0" fontId="13" fillId="0" borderId="0" xfId="2"/>
    <xf numFmtId="0" fontId="15" fillId="5" borderId="22" xfId="2" applyFont="1" applyFill="1" applyBorder="1" applyAlignment="1">
      <alignment horizontal="left"/>
    </xf>
    <xf numFmtId="4" fontId="15" fillId="5" borderId="22" xfId="2" applyNumberFormat="1" applyFont="1" applyFill="1" applyBorder="1" applyAlignment="1">
      <alignment horizontal="center" vertical="center" wrapText="1"/>
    </xf>
    <xf numFmtId="177" fontId="15" fillId="5" borderId="22" xfId="2" applyNumberFormat="1" applyFont="1" applyFill="1" applyBorder="1" applyAlignment="1">
      <alignment horizontal="center" vertical="center" wrapText="1"/>
    </xf>
    <xf numFmtId="4" fontId="16" fillId="5" borderId="22" xfId="2" applyNumberFormat="1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left"/>
    </xf>
    <xf numFmtId="4" fontId="3" fillId="0" borderId="6" xfId="2" applyNumberFormat="1" applyFont="1" applyBorder="1"/>
    <xf numFmtId="4" fontId="6" fillId="0" borderId="6" xfId="2" applyNumberFormat="1" applyFont="1" applyBorder="1"/>
    <xf numFmtId="4" fontId="3" fillId="6" borderId="6" xfId="2" applyNumberFormat="1" applyFont="1" applyFill="1" applyBorder="1"/>
    <xf numFmtId="0" fontId="6" fillId="0" borderId="6" xfId="2" applyFont="1" applyFill="1" applyBorder="1" applyAlignment="1">
      <alignment horizontal="left"/>
    </xf>
    <xf numFmtId="4" fontId="3" fillId="0" borderId="6" xfId="2" applyNumberFormat="1" applyFont="1" applyFill="1" applyBorder="1"/>
    <xf numFmtId="3" fontId="3" fillId="0" borderId="6" xfId="2" applyNumberFormat="1" applyFont="1" applyFill="1" applyBorder="1" applyAlignment="1">
      <alignment horizontal="right"/>
    </xf>
    <xf numFmtId="3" fontId="3" fillId="0" borderId="6" xfId="2" applyNumberFormat="1" applyFont="1" applyFill="1" applyBorder="1"/>
    <xf numFmtId="0" fontId="5" fillId="0" borderId="6" xfId="2" applyFont="1" applyFill="1" applyBorder="1" applyAlignment="1">
      <alignment horizontal="left"/>
    </xf>
    <xf numFmtId="4" fontId="5" fillId="0" borderId="6" xfId="2" applyNumberFormat="1" applyFont="1" applyFill="1" applyBorder="1"/>
    <xf numFmtId="0" fontId="5" fillId="0" borderId="6" xfId="2" applyFont="1" applyBorder="1" applyAlignment="1">
      <alignment horizontal="left"/>
    </xf>
    <xf numFmtId="4" fontId="5" fillId="0" borderId="6" xfId="2" applyNumberFormat="1" applyFont="1" applyBorder="1"/>
    <xf numFmtId="4" fontId="10" fillId="0" borderId="6" xfId="2" applyNumberFormat="1" applyFont="1" applyBorder="1"/>
    <xf numFmtId="177" fontId="5" fillId="0" borderId="6" xfId="2" applyNumberFormat="1" applyFont="1" applyBorder="1"/>
    <xf numFmtId="0" fontId="15" fillId="5" borderId="6" xfId="2" applyFont="1" applyFill="1" applyBorder="1" applyAlignment="1">
      <alignment horizontal="center" vertical="center"/>
    </xf>
    <xf numFmtId="4" fontId="15" fillId="5" borderId="6" xfId="2" applyNumberFormat="1" applyFont="1" applyFill="1" applyBorder="1" applyAlignment="1">
      <alignment horizontal="right" vertical="center" wrapText="1"/>
    </xf>
    <xf numFmtId="177" fontId="15" fillId="5" borderId="6" xfId="2" applyNumberFormat="1" applyFont="1" applyFill="1" applyBorder="1" applyAlignment="1">
      <alignment horizontal="center" vertical="center" wrapText="1"/>
    </xf>
    <xf numFmtId="4" fontId="16" fillId="5" borderId="6" xfId="2" applyNumberFormat="1" applyFont="1" applyFill="1" applyBorder="1" applyAlignment="1">
      <alignment horizontal="center" vertical="center" wrapText="1"/>
    </xf>
    <xf numFmtId="4" fontId="13" fillId="0" borderId="0" xfId="2" applyNumberFormat="1"/>
    <xf numFmtId="4" fontId="13" fillId="0" borderId="0" xfId="2" applyNumberFormat="1" applyFont="1"/>
    <xf numFmtId="0" fontId="6" fillId="4" borderId="1" xfId="0" applyFont="1" applyFill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4" fontId="13" fillId="0" borderId="6" xfId="2" applyNumberFormat="1" applyBorder="1"/>
    <xf numFmtId="0" fontId="17" fillId="0" borderId="0" xfId="0" applyFont="1" applyAlignment="1">
      <alignment horizontal="right"/>
    </xf>
    <xf numFmtId="179" fontId="17" fillId="0" borderId="0" xfId="1" applyNumberFormat="1" applyFont="1"/>
    <xf numFmtId="4" fontId="6" fillId="0" borderId="6" xfId="2" applyNumberFormat="1" applyFont="1" applyFill="1" applyBorder="1"/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8" fillId="0" borderId="6" xfId="2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7" fillId="0" borderId="6" xfId="2" applyFont="1" applyBorder="1" applyAlignment="1">
      <alignment horizontal="left"/>
    </xf>
    <xf numFmtId="4" fontId="17" fillId="0" borderId="6" xfId="2" applyNumberFormat="1" applyFont="1" applyBorder="1"/>
    <xf numFmtId="0" fontId="5" fillId="0" borderId="1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172" fontId="5" fillId="0" borderId="0" xfId="0" applyNumberFormat="1" applyFont="1" applyBorder="1" applyAlignment="1" applyProtection="1">
      <alignment horizontal="right" vertical="center"/>
      <protection hidden="1"/>
    </xf>
    <xf numFmtId="172" fontId="5" fillId="0" borderId="2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172" fontId="5" fillId="0" borderId="19" xfId="0" applyNumberFormat="1" applyFont="1" applyBorder="1" applyAlignment="1" applyProtection="1">
      <alignment horizontal="right" vertical="center"/>
      <protection hidden="1"/>
    </xf>
    <xf numFmtId="172" fontId="5" fillId="0" borderId="24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72" fontId="8" fillId="7" borderId="11" xfId="0" applyNumberFormat="1" applyFont="1" applyFill="1" applyBorder="1" applyAlignment="1" applyProtection="1">
      <alignment horizontal="center" vertical="center"/>
      <protection hidden="1"/>
    </xf>
    <xf numFmtId="172" fontId="8" fillId="8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locked="0" hidden="1"/>
    </xf>
    <xf numFmtId="186" fontId="3" fillId="0" borderId="6" xfId="2" applyNumberFormat="1" applyFont="1" applyFill="1" applyBorder="1" applyAlignment="1">
      <alignment horizontal="right"/>
    </xf>
    <xf numFmtId="186" fontId="3" fillId="0" borderId="6" xfId="2" applyNumberFormat="1" applyFont="1" applyFill="1" applyBorder="1"/>
    <xf numFmtId="4" fontId="17" fillId="9" borderId="6" xfId="2" applyNumberFormat="1" applyFont="1" applyFill="1" applyBorder="1"/>
    <xf numFmtId="3" fontId="5" fillId="10" borderId="6" xfId="2" applyNumberFormat="1" applyFont="1" applyFill="1" applyBorder="1"/>
    <xf numFmtId="4" fontId="10" fillId="10" borderId="6" xfId="2" applyNumberFormat="1" applyFont="1" applyFill="1" applyBorder="1"/>
    <xf numFmtId="4" fontId="5" fillId="10" borderId="6" xfId="2" applyNumberFormat="1" applyFont="1" applyFill="1" applyBorder="1"/>
    <xf numFmtId="177" fontId="5" fillId="10" borderId="6" xfId="2" applyNumberFormat="1" applyFont="1" applyFill="1" applyBorder="1"/>
    <xf numFmtId="0" fontId="13" fillId="10" borderId="0" xfId="2" applyFill="1"/>
    <xf numFmtId="4" fontId="6" fillId="10" borderId="6" xfId="2" applyNumberFormat="1" applyFont="1" applyFill="1" applyBorder="1"/>
    <xf numFmtId="4" fontId="3" fillId="0" borderId="2" xfId="0" applyNumberFormat="1" applyFont="1" applyBorder="1" applyAlignment="1" applyProtection="1">
      <alignment horizontal="right" vertical="center"/>
      <protection hidden="1"/>
    </xf>
    <xf numFmtId="4" fontId="3" fillId="0" borderId="2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11" borderId="25" xfId="0" applyFont="1" applyFill="1" applyBorder="1" applyAlignment="1" applyProtection="1">
      <alignment horizontal="center" vertical="center"/>
      <protection locked="0" hidden="1"/>
    </xf>
    <xf numFmtId="0" fontId="20" fillId="11" borderId="10" xfId="0" applyFont="1" applyFill="1" applyBorder="1" applyAlignment="1" applyProtection="1">
      <alignment horizontal="center" vertical="center"/>
      <protection locked="0" hidden="1"/>
    </xf>
    <xf numFmtId="0" fontId="20" fillId="0" borderId="25" xfId="0" applyFont="1" applyBorder="1" applyAlignment="1" applyProtection="1">
      <alignment horizontal="center" vertical="center"/>
      <protection hidden="1"/>
    </xf>
    <xf numFmtId="4" fontId="3" fillId="9" borderId="6" xfId="2" applyNumberFormat="1" applyFont="1" applyFill="1" applyBorder="1"/>
    <xf numFmtId="43" fontId="5" fillId="0" borderId="6" xfId="1" applyNumberFormat="1" applyFont="1" applyBorder="1"/>
    <xf numFmtId="4" fontId="5" fillId="6" borderId="6" xfId="2" applyNumberFormat="1" applyFont="1" applyFill="1" applyBorder="1"/>
    <xf numFmtId="4" fontId="5" fillId="9" borderId="6" xfId="2" applyNumberFormat="1" applyFont="1" applyFill="1" applyBorder="1"/>
    <xf numFmtId="0" fontId="2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2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0" fillId="4" borderId="25" xfId="0" applyFont="1" applyFill="1" applyBorder="1" applyAlignment="1" applyProtection="1">
      <alignment horizontal="center" vertical="center"/>
      <protection locked="0" hidden="1"/>
    </xf>
    <xf numFmtId="4" fontId="18" fillId="6" borderId="6" xfId="2" applyNumberFormat="1" applyFont="1" applyFill="1" applyBorder="1"/>
    <xf numFmtId="0" fontId="11" fillId="0" borderId="0" xfId="0" applyFont="1" applyAlignment="1">
      <alignment wrapText="1"/>
    </xf>
    <xf numFmtId="0" fontId="11" fillId="0" borderId="0" xfId="0" applyFont="1"/>
    <xf numFmtId="0" fontId="11" fillId="6" borderId="0" xfId="0" applyFont="1" applyFill="1" applyAlignment="1">
      <alignment wrapText="1"/>
    </xf>
    <xf numFmtId="0" fontId="11" fillId="12" borderId="0" xfId="0" applyFont="1" applyFill="1" applyAlignment="1">
      <alignment wrapText="1"/>
    </xf>
    <xf numFmtId="3" fontId="11" fillId="0" borderId="0" xfId="0" applyNumberFormat="1" applyFont="1"/>
    <xf numFmtId="0" fontId="11" fillId="0" borderId="6" xfId="0" applyFont="1" applyBorder="1"/>
    <xf numFmtId="3" fontId="11" fillId="0" borderId="6" xfId="0" applyNumberFormat="1" applyFont="1" applyBorder="1"/>
    <xf numFmtId="4" fontId="11" fillId="0" borderId="6" xfId="0" applyNumberFormat="1" applyFont="1" applyBorder="1"/>
    <xf numFmtId="0" fontId="5" fillId="0" borderId="6" xfId="2" applyFont="1" applyBorder="1" applyAlignment="1">
      <alignment horizontal="right"/>
    </xf>
    <xf numFmtId="0" fontId="5" fillId="0" borderId="26" xfId="2" applyFont="1" applyBorder="1" applyAlignment="1">
      <alignment horizontal="center"/>
    </xf>
    <xf numFmtId="0" fontId="14" fillId="0" borderId="27" xfId="2" applyFont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21" fillId="0" borderId="29" xfId="2" applyFont="1" applyFill="1" applyBorder="1" applyAlignment="1">
      <alignment horizontal="left" vertical="center"/>
    </xf>
    <xf numFmtId="0" fontId="21" fillId="0" borderId="22" xfId="2" applyFont="1" applyFill="1" applyBorder="1" applyAlignment="1">
      <alignment horizontal="left" vertical="center"/>
    </xf>
    <xf numFmtId="4" fontId="3" fillId="0" borderId="29" xfId="2" applyNumberFormat="1" applyFont="1" applyFill="1" applyBorder="1" applyAlignment="1">
      <alignment horizontal="right" vertical="center"/>
    </xf>
    <xf numFmtId="4" fontId="3" fillId="0" borderId="22" xfId="2" applyNumberFormat="1" applyFont="1" applyFill="1" applyBorder="1" applyAlignment="1">
      <alignment horizontal="right" vertical="center"/>
    </xf>
    <xf numFmtId="172" fontId="3" fillId="0" borderId="30" xfId="0" applyNumberFormat="1" applyFont="1" applyBorder="1" applyAlignment="1" applyProtection="1">
      <alignment horizontal="center" vertical="center"/>
      <protection hidden="1"/>
    </xf>
    <xf numFmtId="172" fontId="3" fillId="0" borderId="25" xfId="0" applyNumberFormat="1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25" xfId="0" applyFont="1" applyBorder="1" applyAlignment="1" applyProtection="1">
      <alignment horizontal="right" vertical="center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4" fillId="14" borderId="39" xfId="0" applyFont="1" applyFill="1" applyBorder="1" applyAlignment="1" applyProtection="1">
      <alignment horizontal="center" vertical="center"/>
      <protection hidden="1"/>
    </xf>
    <xf numFmtId="0" fontId="4" fillId="14" borderId="40" xfId="0" applyFont="1" applyFill="1" applyBorder="1" applyAlignment="1" applyProtection="1">
      <alignment horizontal="center" vertical="center"/>
      <protection hidden="1"/>
    </xf>
    <xf numFmtId="0" fontId="4" fillId="14" borderId="41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7" xfId="0" applyFont="1" applyFill="1" applyBorder="1" applyAlignment="1" applyProtection="1">
      <alignment horizontal="right" vertical="center"/>
      <protection hidden="1"/>
    </xf>
    <xf numFmtId="0" fontId="12" fillId="0" borderId="28" xfId="0" applyFont="1" applyFill="1" applyBorder="1" applyAlignment="1" applyProtection="1">
      <alignment horizontal="right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2" fontId="3" fillId="0" borderId="30" xfId="0" applyNumberFormat="1" applyFont="1" applyBorder="1" applyAlignment="1" applyProtection="1">
      <alignment horizontal="center"/>
      <protection hidden="1"/>
    </xf>
    <xf numFmtId="172" fontId="3" fillId="0" borderId="25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172" fontId="22" fillId="0" borderId="30" xfId="0" applyNumberFormat="1" applyFont="1" applyBorder="1" applyAlignment="1" applyProtection="1">
      <alignment horizontal="center" vertical="center"/>
      <protection hidden="1"/>
    </xf>
    <xf numFmtId="172" fontId="22" fillId="0" borderId="25" xfId="0" applyNumberFormat="1" applyFont="1" applyBorder="1" applyAlignment="1" applyProtection="1">
      <alignment horizontal="center"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9" fillId="0" borderId="32" xfId="0" applyFont="1" applyFill="1" applyBorder="1" applyAlignment="1" applyProtection="1">
      <alignment horizontal="right" vertical="center"/>
      <protection hidden="1"/>
    </xf>
    <xf numFmtId="0" fontId="19" fillId="0" borderId="33" xfId="0" applyFont="1" applyFill="1" applyBorder="1" applyAlignment="1" applyProtection="1">
      <alignment horizontal="right" vertical="center"/>
      <protection hidden="1"/>
    </xf>
    <xf numFmtId="0" fontId="19" fillId="0" borderId="34" xfId="0" applyFont="1" applyFill="1" applyBorder="1" applyAlignment="1" applyProtection="1">
      <alignment horizontal="righ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30" xfId="0" applyFont="1" applyFill="1" applyBorder="1" applyAlignment="1" applyProtection="1">
      <alignment horizontal="left" vertical="center"/>
      <protection hidden="1"/>
    </xf>
    <xf numFmtId="172" fontId="3" fillId="13" borderId="26" xfId="0" applyNumberFormat="1" applyFont="1" applyFill="1" applyBorder="1" applyAlignment="1" applyProtection="1">
      <alignment horizontal="center" vertical="center"/>
      <protection locked="0" hidden="1"/>
    </xf>
    <xf numFmtId="172" fontId="3" fillId="13" borderId="28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 wrapText="1"/>
      <protection hidden="1"/>
    </xf>
    <xf numFmtId="4" fontId="3" fillId="0" borderId="6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30" xfId="0" applyFont="1" applyBorder="1" applyAlignment="1" applyProtection="1">
      <alignment horizontal="left" vertical="center" wrapText="1"/>
      <protection hidden="1"/>
    </xf>
    <xf numFmtId="0" fontId="7" fillId="0" borderId="31" xfId="0" applyFont="1" applyBorder="1" applyAlignment="1" applyProtection="1">
      <alignment horizontal="left" vertical="center"/>
      <protection hidden="1"/>
    </xf>
    <xf numFmtId="0" fontId="7" fillId="0" borderId="29" xfId="0" applyFont="1" applyBorder="1" applyAlignment="1" applyProtection="1">
      <alignment horizontal="left" vertical="center"/>
      <protection hidden="1"/>
    </xf>
    <xf numFmtId="172" fontId="3" fillId="0" borderId="6" xfId="0" applyNumberFormat="1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172" fontId="3" fillId="15" borderId="42" xfId="0" applyNumberFormat="1" applyFont="1" applyFill="1" applyBorder="1" applyAlignment="1" applyProtection="1">
      <alignment horizontal="center" vertical="center"/>
      <protection hidden="1"/>
    </xf>
    <xf numFmtId="172" fontId="3" fillId="15" borderId="43" xfId="0" applyNumberFormat="1" applyFont="1" applyFill="1" applyBorder="1" applyAlignment="1" applyProtection="1">
      <alignment horizontal="center" vertical="center"/>
      <protection hidden="1"/>
    </xf>
    <xf numFmtId="172" fontId="3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right" vertical="center"/>
      <protection locked="0" hidden="1"/>
    </xf>
    <xf numFmtId="0" fontId="12" fillId="0" borderId="27" xfId="0" applyFont="1" applyFill="1" applyBorder="1" applyAlignment="1" applyProtection="1">
      <alignment horizontal="right" vertical="center"/>
      <protection locked="0" hidden="1"/>
    </xf>
    <xf numFmtId="0" fontId="12" fillId="0" borderId="28" xfId="0" applyFont="1" applyFill="1" applyBorder="1" applyAlignment="1" applyProtection="1">
      <alignment horizontal="right" vertical="center"/>
      <protection locked="0"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19" fillId="0" borderId="32" xfId="0" applyFont="1" applyFill="1" applyBorder="1" applyAlignment="1" applyProtection="1">
      <alignment horizontal="right" vertical="center"/>
      <protection locked="0" hidden="1"/>
    </xf>
    <xf numFmtId="0" fontId="19" fillId="0" borderId="33" xfId="0" applyFont="1" applyFill="1" applyBorder="1" applyAlignment="1" applyProtection="1">
      <alignment horizontal="right" vertical="center"/>
      <protection locked="0" hidden="1"/>
    </xf>
    <xf numFmtId="0" fontId="19" fillId="0" borderId="34" xfId="0" applyFont="1" applyFill="1" applyBorder="1" applyAlignment="1" applyProtection="1">
      <alignment horizontal="right" vertical="center"/>
      <protection locked="0" hidden="1"/>
    </xf>
    <xf numFmtId="0" fontId="4" fillId="16" borderId="39" xfId="0" applyFont="1" applyFill="1" applyBorder="1" applyAlignment="1" applyProtection="1">
      <alignment horizontal="center" vertical="center"/>
      <protection hidden="1"/>
    </xf>
    <xf numFmtId="0" fontId="4" fillId="16" borderId="40" xfId="0" applyFont="1" applyFill="1" applyBorder="1" applyAlignment="1" applyProtection="1">
      <alignment horizontal="center" vertical="center"/>
      <protection hidden="1"/>
    </xf>
    <xf numFmtId="0" fontId="4" fillId="16" borderId="41" xfId="0" applyFont="1" applyFill="1" applyBorder="1" applyAlignment="1" applyProtection="1">
      <alignment horizontal="center" vertical="center"/>
      <protection hidden="1"/>
    </xf>
    <xf numFmtId="172" fontId="3" fillId="15" borderId="6" xfId="0" applyNumberFormat="1" applyFont="1" applyFill="1" applyBorder="1" applyAlignment="1" applyProtection="1">
      <alignment horizontal="center" vertical="center"/>
      <protection hidden="1"/>
    </xf>
    <xf numFmtId="172" fontId="3" fillId="15" borderId="26" xfId="0" applyNumberFormat="1" applyFont="1" applyFill="1" applyBorder="1" applyAlignment="1" applyProtection="1">
      <alignment horizontal="center" vertical="center"/>
      <protection hidden="1"/>
    </xf>
    <xf numFmtId="172" fontId="3" fillId="15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</cellXfs>
  <cellStyles count="3">
    <cellStyle name="Migliaia" xfId="1" builtinId="3"/>
    <cellStyle name="Normal 3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38100</xdr:rowOff>
    </xdr:to>
    <xdr:pic>
      <xdr:nvPicPr>
        <xdr:cNvPr id="10545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38100</xdr:rowOff>
    </xdr:to>
    <xdr:pic>
      <xdr:nvPicPr>
        <xdr:cNvPr id="11542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495300</xdr:colOff>
      <xdr:row>2</xdr:row>
      <xdr:rowOff>38100</xdr:rowOff>
    </xdr:to>
    <xdr:pic>
      <xdr:nvPicPr>
        <xdr:cNvPr id="13595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23" sqref="E23"/>
    </sheetView>
  </sheetViews>
  <sheetFormatPr defaultRowHeight="12.75" x14ac:dyDescent="0.2"/>
  <cols>
    <col min="1" max="1" width="58.140625" customWidth="1"/>
    <col min="2" max="2" width="16.7109375" customWidth="1"/>
    <col min="3" max="3" width="13.7109375" customWidth="1"/>
    <col min="4" max="4" width="14.42578125" hidden="1" customWidth="1"/>
    <col min="5" max="5" width="13.5703125" customWidth="1"/>
    <col min="6" max="6" width="11.140625" hidden="1" customWidth="1"/>
    <col min="7" max="7" width="1.42578125" customWidth="1"/>
  </cols>
  <sheetData>
    <row r="1" spans="1:6" ht="15.75" thickBot="1" x14ac:dyDescent="0.3">
      <c r="A1" s="157" t="s">
        <v>68</v>
      </c>
      <c r="B1" s="158"/>
      <c r="C1" s="158"/>
      <c r="D1" s="159"/>
      <c r="E1" s="58"/>
      <c r="F1" s="59"/>
    </row>
    <row r="2" spans="1:6" ht="51" x14ac:dyDescent="0.2">
      <c r="A2" s="60"/>
      <c r="B2" s="61" t="s">
        <v>43</v>
      </c>
      <c r="C2" s="62" t="s">
        <v>24</v>
      </c>
      <c r="D2" s="63" t="s">
        <v>25</v>
      </c>
      <c r="E2" s="63" t="s">
        <v>26</v>
      </c>
      <c r="F2" s="63" t="s">
        <v>38</v>
      </c>
    </row>
    <row r="3" spans="1:6" ht="15" x14ac:dyDescent="0.25">
      <c r="A3" s="64" t="s">
        <v>42</v>
      </c>
      <c r="B3" s="65">
        <v>108456725</v>
      </c>
      <c r="C3" s="70">
        <v>42575</v>
      </c>
      <c r="D3" s="66">
        <f>ROUND(B3/C3,2)</f>
        <v>2547.4299999999998</v>
      </c>
      <c r="E3" s="67">
        <v>2547.42</v>
      </c>
      <c r="F3" s="87">
        <f>D3-E3</f>
        <v>9.9999999997635314E-3</v>
      </c>
    </row>
    <row r="4" spans="1:6" ht="15" x14ac:dyDescent="0.25">
      <c r="A4" s="68" t="s">
        <v>70</v>
      </c>
      <c r="B4" s="69">
        <v>316014736</v>
      </c>
      <c r="C4" s="118">
        <v>976260.5</v>
      </c>
      <c r="D4" s="66">
        <f>ROUND(B4/C4,2)</f>
        <v>323.7</v>
      </c>
      <c r="E4" s="67">
        <v>323.69</v>
      </c>
      <c r="F4" s="87">
        <f t="shared" ref="F4:F24" si="0">D4-E4</f>
        <v>9.9999999999909051E-3</v>
      </c>
    </row>
    <row r="5" spans="1:6" ht="15" x14ac:dyDescent="0.25">
      <c r="A5" s="68" t="s">
        <v>27</v>
      </c>
      <c r="B5" s="69">
        <v>2451894</v>
      </c>
      <c r="C5" s="71">
        <v>2279</v>
      </c>
      <c r="D5" s="66">
        <f>ROUND(B5/C5,2)</f>
        <v>1075.8599999999999</v>
      </c>
      <c r="E5" s="67">
        <v>1075.8599999999999</v>
      </c>
      <c r="F5" s="87">
        <f t="shared" si="0"/>
        <v>0</v>
      </c>
    </row>
    <row r="6" spans="1:6" ht="15" x14ac:dyDescent="0.25">
      <c r="A6" s="68" t="s">
        <v>41</v>
      </c>
      <c r="B6" s="69">
        <v>88347010</v>
      </c>
      <c r="C6" s="71">
        <v>262856</v>
      </c>
      <c r="D6" s="90">
        <f>ROUND(B6/C6,2)</f>
        <v>336.1</v>
      </c>
      <c r="E6" s="67">
        <v>336.1</v>
      </c>
      <c r="F6" s="87">
        <f t="shared" si="0"/>
        <v>0</v>
      </c>
    </row>
    <row r="7" spans="1:6" ht="15" x14ac:dyDescent="0.25">
      <c r="A7" s="160" t="s">
        <v>71</v>
      </c>
      <c r="B7" s="162">
        <v>120135</v>
      </c>
      <c r="C7" s="70" t="s">
        <v>58</v>
      </c>
      <c r="D7" s="90"/>
      <c r="E7" s="147"/>
      <c r="F7" s="87"/>
    </row>
    <row r="8" spans="1:6" ht="15" x14ac:dyDescent="0.25">
      <c r="A8" s="161"/>
      <c r="B8" s="163"/>
      <c r="C8" s="70" t="s">
        <v>59</v>
      </c>
      <c r="D8" s="90"/>
      <c r="E8" s="67"/>
      <c r="F8" s="87"/>
    </row>
    <row r="9" spans="1:6" ht="15" x14ac:dyDescent="0.25">
      <c r="A9" s="68" t="s">
        <v>69</v>
      </c>
      <c r="B9" s="69">
        <v>1954358</v>
      </c>
      <c r="C9" s="71"/>
      <c r="D9" s="90"/>
      <c r="E9" s="138"/>
      <c r="F9" s="87"/>
    </row>
    <row r="10" spans="1:6" ht="15" x14ac:dyDescent="0.25">
      <c r="A10" s="68" t="s">
        <v>56</v>
      </c>
      <c r="B10" s="69">
        <v>1835142</v>
      </c>
      <c r="C10" s="71">
        <v>5732</v>
      </c>
      <c r="D10" s="90">
        <f>ROUND(B10/C10,2)</f>
        <v>320.16000000000003</v>
      </c>
      <c r="E10" s="67">
        <v>320.14999999999998</v>
      </c>
      <c r="F10" s="87"/>
    </row>
    <row r="11" spans="1:6" ht="15" x14ac:dyDescent="0.25">
      <c r="A11" s="95" t="s">
        <v>72</v>
      </c>
      <c r="B11" s="65">
        <v>114240000</v>
      </c>
      <c r="C11" s="139">
        <v>968475.5</v>
      </c>
      <c r="D11" s="76">
        <f>B11/C11</f>
        <v>117.95858542627046</v>
      </c>
      <c r="E11" s="140">
        <v>117.96</v>
      </c>
      <c r="F11" s="87"/>
    </row>
    <row r="12" spans="1:6" ht="15" x14ac:dyDescent="0.25">
      <c r="A12" s="95" t="s">
        <v>45</v>
      </c>
      <c r="B12" s="65">
        <v>28560000</v>
      </c>
      <c r="C12" s="77"/>
      <c r="D12" s="76"/>
      <c r="E12" s="141"/>
      <c r="F12" s="87"/>
    </row>
    <row r="13" spans="1:6" ht="15" x14ac:dyDescent="0.25">
      <c r="A13" s="156" t="s">
        <v>88</v>
      </c>
      <c r="B13" s="75">
        <f>SUM(B11:B12)</f>
        <v>142800000</v>
      </c>
      <c r="C13" s="124"/>
      <c r="D13" s="122"/>
      <c r="E13" s="123"/>
      <c r="F13" s="87"/>
    </row>
    <row r="14" spans="1:6" ht="15" x14ac:dyDescent="0.25">
      <c r="A14" s="72" t="s">
        <v>28</v>
      </c>
      <c r="B14" s="73">
        <f>SUM(B3:B12)</f>
        <v>661980000</v>
      </c>
      <c r="C14" s="124"/>
      <c r="D14" s="122"/>
      <c r="E14" s="123"/>
      <c r="F14" s="87">
        <f t="shared" si="0"/>
        <v>0</v>
      </c>
    </row>
    <row r="15" spans="1:6" ht="15" x14ac:dyDescent="0.25">
      <c r="A15" s="68" t="s">
        <v>73</v>
      </c>
      <c r="B15" s="69">
        <v>11743055</v>
      </c>
      <c r="C15" s="70">
        <v>8258</v>
      </c>
      <c r="D15" s="66">
        <f>ROUND(B15/C15,2)</f>
        <v>1422.02</v>
      </c>
      <c r="E15" s="67">
        <v>1422.02</v>
      </c>
      <c r="F15" s="87">
        <f t="shared" si="0"/>
        <v>0</v>
      </c>
    </row>
    <row r="16" spans="1:6" ht="15" x14ac:dyDescent="0.25">
      <c r="A16" s="68" t="s">
        <v>74</v>
      </c>
      <c r="B16" s="69">
        <v>5347245</v>
      </c>
      <c r="C16" s="71">
        <v>8681</v>
      </c>
      <c r="D16" s="66">
        <f t="shared" ref="D16:D24" si="1">ROUND(B16/C16,2)</f>
        <v>615.97</v>
      </c>
      <c r="E16" s="67">
        <v>615.97</v>
      </c>
      <c r="F16" s="87">
        <f t="shared" si="0"/>
        <v>0</v>
      </c>
    </row>
    <row r="17" spans="1:6" ht="15" x14ac:dyDescent="0.25">
      <c r="A17" s="68" t="s">
        <v>40</v>
      </c>
      <c r="B17" s="69">
        <v>28149700</v>
      </c>
      <c r="C17" s="71">
        <v>770673</v>
      </c>
      <c r="D17" s="66">
        <f t="shared" si="1"/>
        <v>36.53</v>
      </c>
      <c r="E17" s="67">
        <v>36.520000000000003</v>
      </c>
      <c r="F17" s="87">
        <f t="shared" si="0"/>
        <v>9.9999999999980105E-3</v>
      </c>
    </row>
    <row r="18" spans="1:6" ht="15" x14ac:dyDescent="0.25">
      <c r="A18" s="72" t="s">
        <v>29</v>
      </c>
      <c r="B18" s="73">
        <f>SUM(B15:B17)</f>
        <v>45240000</v>
      </c>
      <c r="C18" s="125"/>
      <c r="D18" s="126"/>
      <c r="E18" s="123"/>
      <c r="F18" s="87">
        <f t="shared" si="0"/>
        <v>0</v>
      </c>
    </row>
    <row r="19" spans="1:6" ht="15" x14ac:dyDescent="0.25">
      <c r="A19" s="72" t="s">
        <v>39</v>
      </c>
      <c r="B19" s="73">
        <v>29620000</v>
      </c>
      <c r="C19" s="119">
        <v>195523.5</v>
      </c>
      <c r="D19" s="66">
        <f>ROUND(B19/C19,2)</f>
        <v>151.49</v>
      </c>
      <c r="E19" s="67">
        <v>151.49</v>
      </c>
      <c r="F19" s="87">
        <f t="shared" si="0"/>
        <v>0</v>
      </c>
    </row>
    <row r="20" spans="1:6" ht="15" x14ac:dyDescent="0.25">
      <c r="A20" s="64" t="s">
        <v>30</v>
      </c>
      <c r="B20" s="65">
        <v>17105000</v>
      </c>
      <c r="C20" s="71">
        <v>199925</v>
      </c>
      <c r="D20" s="66">
        <f>ROUND(B20/C20,2)</f>
        <v>85.56</v>
      </c>
      <c r="E20" s="67">
        <v>85.55</v>
      </c>
      <c r="F20" s="87">
        <f t="shared" si="0"/>
        <v>1.0000000000005116E-2</v>
      </c>
    </row>
    <row r="21" spans="1:6" ht="15" x14ac:dyDescent="0.25">
      <c r="A21" s="64" t="s">
        <v>31</v>
      </c>
      <c r="B21" s="65">
        <v>45000</v>
      </c>
      <c r="C21" s="71">
        <v>18</v>
      </c>
      <c r="D21" s="66">
        <f>ROUND(B21/C21,2)</f>
        <v>2500</v>
      </c>
      <c r="E21" s="67">
        <v>2500</v>
      </c>
      <c r="F21" s="87">
        <f t="shared" si="0"/>
        <v>0</v>
      </c>
    </row>
    <row r="22" spans="1:6" ht="15" x14ac:dyDescent="0.25">
      <c r="A22" s="74" t="s">
        <v>32</v>
      </c>
      <c r="B22" s="75">
        <f>SUM(B20:B21)</f>
        <v>17150000</v>
      </c>
      <c r="C22" s="121"/>
      <c r="D22" s="122"/>
      <c r="E22" s="123"/>
      <c r="F22" s="87">
        <f t="shared" si="0"/>
        <v>0</v>
      </c>
    </row>
    <row r="23" spans="1:6" ht="15" x14ac:dyDescent="0.25">
      <c r="A23" s="68" t="s">
        <v>33</v>
      </c>
      <c r="B23" s="69">
        <v>9120000</v>
      </c>
      <c r="C23" s="71">
        <v>336564</v>
      </c>
      <c r="D23" s="66">
        <f t="shared" si="1"/>
        <v>27.1</v>
      </c>
      <c r="E23" s="67">
        <v>27.09</v>
      </c>
      <c r="F23" s="87">
        <f t="shared" si="0"/>
        <v>1.0000000000001563E-2</v>
      </c>
    </row>
    <row r="24" spans="1:6" ht="15" x14ac:dyDescent="0.25">
      <c r="A24" s="68" t="s">
        <v>34</v>
      </c>
      <c r="B24" s="69">
        <v>20880000</v>
      </c>
      <c r="C24" s="71">
        <v>434109</v>
      </c>
      <c r="D24" s="66">
        <f t="shared" si="1"/>
        <v>48.1</v>
      </c>
      <c r="E24" s="67">
        <v>48.09</v>
      </c>
      <c r="F24" s="87">
        <f t="shared" si="0"/>
        <v>9.9999999999980105E-3</v>
      </c>
    </row>
    <row r="25" spans="1:6" ht="15" x14ac:dyDescent="0.25">
      <c r="A25" s="72" t="s">
        <v>35</v>
      </c>
      <c r="B25" s="73">
        <f>SUM(B23:B24)</f>
        <v>30000000</v>
      </c>
      <c r="C25" s="121"/>
      <c r="D25" s="122"/>
      <c r="E25" s="123"/>
      <c r="F25" s="87"/>
    </row>
    <row r="26" spans="1:6" ht="15" x14ac:dyDescent="0.25">
      <c r="A26" s="101" t="s">
        <v>60</v>
      </c>
      <c r="B26" s="102">
        <v>16870000</v>
      </c>
      <c r="C26" s="77"/>
      <c r="D26" s="76"/>
      <c r="E26" s="120"/>
      <c r="F26" s="87"/>
    </row>
    <row r="28" spans="1:6" x14ac:dyDescent="0.2">
      <c r="A28" s="78" t="s">
        <v>37</v>
      </c>
      <c r="B28" s="79">
        <f>B14+B18+B19+B22+B25+B26</f>
        <v>800860000</v>
      </c>
      <c r="C28" s="80"/>
      <c r="D28" s="81"/>
      <c r="E28" s="81"/>
      <c r="F28" s="81"/>
    </row>
    <row r="29" spans="1:6" ht="15" x14ac:dyDescent="0.25">
      <c r="A29" s="59"/>
      <c r="B29" s="59"/>
      <c r="C29" s="59"/>
      <c r="D29" s="82"/>
      <c r="E29" s="82"/>
      <c r="F29" s="59"/>
    </row>
    <row r="30" spans="1:6" ht="15" x14ac:dyDescent="0.25">
      <c r="B30" s="88"/>
      <c r="C30" s="89"/>
      <c r="D30" s="83"/>
      <c r="E30" s="83"/>
    </row>
    <row r="31" spans="1:6" ht="57" customHeight="1" x14ac:dyDescent="0.25">
      <c r="A31" s="148" t="s">
        <v>77</v>
      </c>
      <c r="B31" s="149"/>
      <c r="C31" s="148"/>
      <c r="D31" s="83"/>
      <c r="E31" s="83"/>
    </row>
    <row r="32" spans="1:6" ht="23.25" x14ac:dyDescent="0.25">
      <c r="A32" s="150" t="s">
        <v>78</v>
      </c>
      <c r="B32" s="149"/>
      <c r="C32" s="148"/>
      <c r="D32" s="83"/>
      <c r="E32" s="83"/>
    </row>
    <row r="33" spans="1:5" ht="15" x14ac:dyDescent="0.25">
      <c r="A33" s="148" t="s">
        <v>79</v>
      </c>
      <c r="B33" s="149"/>
      <c r="C33" s="148"/>
      <c r="D33" s="83"/>
      <c r="E33" s="83"/>
    </row>
    <row r="34" spans="1:5" ht="56.25" x14ac:dyDescent="0.2">
      <c r="A34" s="150" t="s">
        <v>80</v>
      </c>
      <c r="B34" s="149"/>
      <c r="C34" s="148"/>
    </row>
    <row r="35" spans="1:5" ht="22.5" x14ac:dyDescent="0.2">
      <c r="A35" s="148" t="s">
        <v>81</v>
      </c>
      <c r="B35" s="149"/>
      <c r="C35" s="148"/>
    </row>
    <row r="36" spans="1:5" ht="67.5" x14ac:dyDescent="0.2">
      <c r="A36" s="148" t="s">
        <v>82</v>
      </c>
      <c r="B36" s="149"/>
      <c r="C36" s="148"/>
    </row>
    <row r="37" spans="1:5" ht="33.75" x14ac:dyDescent="0.2">
      <c r="A37" s="151" t="s">
        <v>83</v>
      </c>
      <c r="B37" s="149"/>
      <c r="C37" s="148"/>
    </row>
    <row r="38" spans="1:5" x14ac:dyDescent="0.2">
      <c r="A38" s="149"/>
      <c r="B38" s="149"/>
      <c r="C38" s="152"/>
    </row>
    <row r="39" spans="1:5" x14ac:dyDescent="0.2">
      <c r="A39" s="153" t="s">
        <v>84</v>
      </c>
      <c r="B39" s="153"/>
      <c r="C39" s="154">
        <v>11332</v>
      </c>
    </row>
    <row r="40" spans="1:5" x14ac:dyDescent="0.2">
      <c r="A40" s="153" t="s">
        <v>85</v>
      </c>
      <c r="B40" s="153"/>
      <c r="C40" s="155">
        <v>581.5</v>
      </c>
    </row>
    <row r="41" spans="1:5" x14ac:dyDescent="0.2">
      <c r="A41" s="153" t="s">
        <v>86</v>
      </c>
      <c r="B41" s="153"/>
      <c r="C41" s="154">
        <v>49</v>
      </c>
    </row>
    <row r="42" spans="1:5" x14ac:dyDescent="0.2">
      <c r="A42" s="153" t="s">
        <v>87</v>
      </c>
      <c r="B42" s="153"/>
      <c r="C42" s="154">
        <v>7785</v>
      </c>
    </row>
  </sheetData>
  <sheetProtection password="834F" sheet="1"/>
  <mergeCells count="3">
    <mergeCell ref="A1:D1"/>
    <mergeCell ref="A7:A8"/>
    <mergeCell ref="B7:B8"/>
  </mergeCells>
  <phoneticPr fontId="11" type="noConversion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sqref="A1:IV65536"/>
    </sheetView>
  </sheetViews>
  <sheetFormatPr defaultRowHeight="12.75" x14ac:dyDescent="0.2"/>
  <cols>
    <col min="1" max="1" width="12.42578125" style="1" customWidth="1"/>
    <col min="2" max="2" width="16.140625" style="1" customWidth="1"/>
    <col min="3" max="3" width="15.140625" style="1" customWidth="1"/>
    <col min="4" max="4" width="1.140625" style="1" customWidth="1"/>
    <col min="5" max="5" width="7.140625" style="1" customWidth="1"/>
    <col min="6" max="6" width="5.42578125" style="1" customWidth="1"/>
    <col min="7" max="7" width="1" style="1" customWidth="1"/>
    <col min="8" max="8" width="14.28515625" style="1" customWidth="1"/>
    <col min="9" max="9" width="13.7109375" style="1" customWidth="1"/>
    <col min="10" max="10" width="20.28515625" style="1" customWidth="1"/>
    <col min="11" max="12" width="9.140625" style="1"/>
    <col min="13" max="13" width="9.7109375" style="1" bestFit="1" customWidth="1"/>
    <col min="14" max="16384" width="9.140625" style="1"/>
  </cols>
  <sheetData>
    <row r="1" spans="1:12" ht="18" x14ac:dyDescent="0.2">
      <c r="A1" s="202"/>
      <c r="B1" s="203"/>
      <c r="C1" s="196" t="s">
        <v>44</v>
      </c>
      <c r="D1" s="197"/>
      <c r="E1" s="197"/>
      <c r="F1" s="197"/>
      <c r="G1" s="197"/>
      <c r="H1" s="197"/>
      <c r="I1" s="197"/>
      <c r="J1" s="198"/>
    </row>
    <row r="2" spans="1:12" ht="18.75" thickBot="1" x14ac:dyDescent="0.25">
      <c r="A2" s="204"/>
      <c r="B2" s="205"/>
      <c r="C2" s="199" t="s">
        <v>61</v>
      </c>
      <c r="D2" s="200"/>
      <c r="E2" s="200"/>
      <c r="F2" s="200"/>
      <c r="G2" s="200"/>
      <c r="H2" s="200"/>
      <c r="I2" s="200"/>
      <c r="J2" s="201"/>
    </row>
    <row r="3" spans="1:12" ht="6.75" customHeight="1" x14ac:dyDescent="0.2">
      <c r="A3" s="2"/>
      <c r="B3" s="3"/>
      <c r="C3" s="3"/>
      <c r="D3" s="3"/>
      <c r="E3" s="3"/>
      <c r="F3" s="3"/>
      <c r="G3" s="3"/>
      <c r="H3" s="3"/>
      <c r="I3" s="3"/>
      <c r="J3" s="4"/>
    </row>
    <row r="4" spans="1:12" x14ac:dyDescent="0.2">
      <c r="A4" s="27"/>
      <c r="B4" s="28"/>
      <c r="C4" s="28"/>
      <c r="D4" s="3"/>
      <c r="E4" s="180" t="s">
        <v>19</v>
      </c>
      <c r="F4" s="184"/>
      <c r="G4" s="7"/>
      <c r="H4" s="8" t="s">
        <v>6</v>
      </c>
      <c r="I4" s="8" t="s">
        <v>0</v>
      </c>
      <c r="J4" s="8" t="s">
        <v>5</v>
      </c>
    </row>
    <row r="5" spans="1:12" ht="13.5" thickBot="1" x14ac:dyDescent="0.25">
      <c r="A5" s="84" t="s">
        <v>62</v>
      </c>
      <c r="B5" s="28"/>
      <c r="C5" s="28"/>
      <c r="D5" s="3"/>
      <c r="E5" s="180" t="s">
        <v>4</v>
      </c>
      <c r="F5" s="184"/>
      <c r="G5" s="10"/>
      <c r="H5" s="11" t="s">
        <v>4</v>
      </c>
      <c r="I5" s="12">
        <v>0.32700000000000001</v>
      </c>
      <c r="J5" s="13" t="s">
        <v>3</v>
      </c>
    </row>
    <row r="6" spans="1:12" ht="13.5" thickBot="1" x14ac:dyDescent="0.25">
      <c r="A6" s="5" t="s">
        <v>1</v>
      </c>
      <c r="B6" s="6"/>
      <c r="C6" s="132"/>
      <c r="D6" s="3"/>
      <c r="E6" s="191">
        <f>'Parametri MIUR '!E4</f>
        <v>323.69</v>
      </c>
      <c r="F6" s="192"/>
      <c r="G6" s="3"/>
      <c r="H6" s="15">
        <f>C6*E6</f>
        <v>0</v>
      </c>
      <c r="I6" s="15">
        <f>H6-(H6/1.327)</f>
        <v>0</v>
      </c>
      <c r="J6" s="16">
        <f>H6-I6</f>
        <v>0</v>
      </c>
    </row>
    <row r="7" spans="1:12" ht="13.5" thickBot="1" x14ac:dyDescent="0.25">
      <c r="A7" s="35" t="s">
        <v>22</v>
      </c>
      <c r="B7" s="53"/>
      <c r="C7" s="132"/>
      <c r="D7" s="3"/>
      <c r="E7" s="182">
        <f>'Parametri MIUR '!E6</f>
        <v>336.1</v>
      </c>
      <c r="F7" s="183"/>
      <c r="G7" s="14"/>
      <c r="H7" s="15">
        <f>C7*E7</f>
        <v>0</v>
      </c>
      <c r="I7" s="15">
        <f>H7-(H7/1.327)</f>
        <v>0</v>
      </c>
      <c r="J7" s="16">
        <f>H7-I7</f>
        <v>0</v>
      </c>
      <c r="L7" s="17"/>
    </row>
    <row r="8" spans="1:12" ht="6.7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4"/>
    </row>
    <row r="9" spans="1:12" ht="13.5" thickBot="1" x14ac:dyDescent="0.25">
      <c r="A9" s="35" t="s">
        <v>21</v>
      </c>
      <c r="B9" s="53"/>
      <c r="C9" s="132"/>
      <c r="D9" s="3"/>
      <c r="E9" s="182">
        <f>'Parametri MIUR '!E5</f>
        <v>1075.8599999999999</v>
      </c>
      <c r="F9" s="183"/>
      <c r="G9" s="54"/>
      <c r="H9" s="15">
        <f>C9*E9</f>
        <v>0</v>
      </c>
      <c r="I9" s="15">
        <f>H9-(H9/1.327)</f>
        <v>0</v>
      </c>
      <c r="J9" s="16">
        <f>H9-I9</f>
        <v>0</v>
      </c>
    </row>
    <row r="10" spans="1:12" ht="17.25" customHeight="1" x14ac:dyDescent="0.2">
      <c r="A10" s="55" t="s">
        <v>63</v>
      </c>
      <c r="B10" s="52"/>
      <c r="C10" s="52"/>
      <c r="D10" s="3"/>
      <c r="E10" s="85"/>
      <c r="F10" s="85"/>
      <c r="G10" s="54"/>
      <c r="H10" s="47"/>
      <c r="I10" s="47"/>
      <c r="J10" s="48"/>
    </row>
    <row r="11" spans="1:12" ht="4.5" customHeight="1" thickBot="1" x14ac:dyDescent="0.25">
      <c r="A11" s="2"/>
      <c r="B11" s="3"/>
      <c r="C11" s="3"/>
      <c r="D11" s="3"/>
      <c r="E11" s="18"/>
      <c r="F11" s="18"/>
      <c r="G11" s="18"/>
      <c r="H11" s="18"/>
      <c r="I11" s="18"/>
      <c r="J11" s="127"/>
    </row>
    <row r="12" spans="1:12" ht="13.5" thickBot="1" x14ac:dyDescent="0.25">
      <c r="A12" s="210" t="s">
        <v>2</v>
      </c>
      <c r="B12" s="211"/>
      <c r="C12" s="132"/>
      <c r="D12" s="3"/>
      <c r="E12" s="182">
        <f>'Parametri MIUR '!E3</f>
        <v>2547.42</v>
      </c>
      <c r="F12" s="183"/>
      <c r="G12" s="208"/>
      <c r="H12" s="15">
        <f>C12*E12</f>
        <v>0</v>
      </c>
      <c r="I12" s="15">
        <f>H12-(H12/1.327)</f>
        <v>0</v>
      </c>
      <c r="J12" s="16">
        <f>H12-I12</f>
        <v>0</v>
      </c>
    </row>
    <row r="13" spans="1:12" ht="12.75" customHeight="1" x14ac:dyDescent="0.2">
      <c r="A13" s="188" t="s">
        <v>64</v>
      </c>
      <c r="B13" s="189"/>
      <c r="C13" s="21"/>
      <c r="D13" s="3"/>
      <c r="E13" s="209"/>
      <c r="F13" s="209"/>
      <c r="G13" s="208"/>
      <c r="H13" s="47"/>
      <c r="I13" s="47"/>
      <c r="J13" s="48"/>
    </row>
    <row r="14" spans="1:12" ht="6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4"/>
    </row>
    <row r="15" spans="1:12" ht="12" customHeight="1" thickBot="1" x14ac:dyDescent="0.25">
      <c r="A15" s="214" t="s">
        <v>46</v>
      </c>
      <c r="B15" s="215"/>
      <c r="C15" s="3"/>
      <c r="D15" s="3"/>
      <c r="E15" s="3"/>
      <c r="F15" s="3"/>
      <c r="G15" s="3"/>
      <c r="H15" s="3"/>
      <c r="I15" s="3"/>
      <c r="J15" s="4"/>
    </row>
    <row r="16" spans="1:12" ht="13.5" thickBot="1" x14ac:dyDescent="0.25">
      <c r="A16" s="206" t="s">
        <v>47</v>
      </c>
      <c r="B16" s="207"/>
      <c r="C16" s="137">
        <v>1</v>
      </c>
      <c r="D16" s="3"/>
      <c r="E16" s="221"/>
      <c r="F16" s="222"/>
      <c r="G16" s="3"/>
      <c r="H16" s="15">
        <f>C16*E16</f>
        <v>0</v>
      </c>
      <c r="I16" s="15">
        <f>H16-(H16/1.327)</f>
        <v>0</v>
      </c>
      <c r="J16" s="16">
        <f>H16-I16</f>
        <v>0</v>
      </c>
    </row>
    <row r="17" spans="1:10" ht="13.5" thickBot="1" x14ac:dyDescent="0.25">
      <c r="A17" s="206" t="s">
        <v>50</v>
      </c>
      <c r="B17" s="207"/>
      <c r="C17" s="137">
        <v>1</v>
      </c>
      <c r="D17" s="3"/>
      <c r="E17" s="221"/>
      <c r="F17" s="222"/>
      <c r="G17" s="3"/>
      <c r="H17" s="15">
        <f>C17*E17</f>
        <v>0</v>
      </c>
      <c r="I17" s="15">
        <f>H17-(H17/1.327)</f>
        <v>0</v>
      </c>
      <c r="J17" s="16">
        <f>H17-I17</f>
        <v>0</v>
      </c>
    </row>
    <row r="18" spans="1:10" ht="4.5" customHeight="1" thickBot="1" x14ac:dyDescent="0.25">
      <c r="A18" s="98"/>
      <c r="B18" s="97"/>
      <c r="C18" s="97"/>
      <c r="D18" s="3"/>
      <c r="E18" s="96"/>
      <c r="F18" s="96"/>
      <c r="G18" s="3"/>
      <c r="H18" s="3"/>
      <c r="I18" s="3"/>
      <c r="J18" s="4"/>
    </row>
    <row r="19" spans="1:10" ht="13.5" thickBot="1" x14ac:dyDescent="0.25">
      <c r="A19" s="227" t="s">
        <v>51</v>
      </c>
      <c r="B19" s="228"/>
      <c r="C19" s="133">
        <v>1</v>
      </c>
      <c r="D19" s="3"/>
      <c r="E19" s="221"/>
      <c r="F19" s="222"/>
      <c r="G19" s="3"/>
      <c r="H19" s="15">
        <f>C19*E19</f>
        <v>0</v>
      </c>
      <c r="I19" s="15">
        <f>H19-(H19/1.327)</f>
        <v>0</v>
      </c>
      <c r="J19" s="15">
        <f>H19-I19</f>
        <v>0</v>
      </c>
    </row>
    <row r="20" spans="1:10" ht="9.75" customHeight="1" thickBot="1" x14ac:dyDescent="0.25">
      <c r="A20" s="143"/>
      <c r="B20" s="143"/>
      <c r="C20" s="142"/>
      <c r="D20" s="144"/>
      <c r="E20" s="145"/>
      <c r="F20" s="145"/>
      <c r="G20" s="144"/>
      <c r="H20" s="25"/>
      <c r="I20" s="25"/>
      <c r="J20" s="25"/>
    </row>
    <row r="21" spans="1:10" ht="22.5" customHeight="1" thickBot="1" x14ac:dyDescent="0.25">
      <c r="A21" s="223" t="s">
        <v>89</v>
      </c>
      <c r="B21" s="224"/>
      <c r="C21" s="132"/>
      <c r="D21" s="3"/>
      <c r="E21" s="225">
        <f>'Parametri MIUR '!E10</f>
        <v>320.14999999999998</v>
      </c>
      <c r="F21" s="226"/>
      <c r="G21" s="3"/>
      <c r="H21" s="15">
        <f>C21*E21</f>
        <v>0</v>
      </c>
      <c r="I21" s="15">
        <f>H21-(H21/1.327)</f>
        <v>0</v>
      </c>
      <c r="J21" s="15">
        <f>H21-I21</f>
        <v>0</v>
      </c>
    </row>
    <row r="22" spans="1:10" s="43" customFormat="1" ht="6.75" customHeight="1" thickBot="1" x14ac:dyDescent="0.25">
      <c r="A22" s="108"/>
      <c r="B22" s="109"/>
      <c r="C22" s="104"/>
      <c r="D22" s="41"/>
      <c r="E22" s="93"/>
      <c r="F22" s="93"/>
      <c r="G22" s="105"/>
      <c r="H22" s="106"/>
      <c r="I22" s="106"/>
      <c r="J22" s="107"/>
    </row>
    <row r="23" spans="1:10" s="43" customFormat="1" ht="14.25" customHeight="1" thickBot="1" x14ac:dyDescent="0.25">
      <c r="A23" s="229" t="s">
        <v>75</v>
      </c>
      <c r="B23" s="230"/>
      <c r="C23" s="132"/>
      <c r="D23" s="41"/>
      <c r="E23" s="231">
        <f>'Parametri MIUR '!E11</f>
        <v>117.96</v>
      </c>
      <c r="F23" s="231"/>
      <c r="G23" s="105"/>
      <c r="H23" s="15">
        <f>C23*E23</f>
        <v>0</v>
      </c>
      <c r="I23" s="15">
        <f>H23-(H23/1.327)</f>
        <v>0</v>
      </c>
      <c r="J23" s="16">
        <f>H23-I23</f>
        <v>0</v>
      </c>
    </row>
    <row r="24" spans="1:10" s="43" customFormat="1" ht="15" customHeight="1" thickBot="1" x14ac:dyDescent="0.25">
      <c r="A24" s="232" t="s">
        <v>76</v>
      </c>
      <c r="B24" s="233"/>
      <c r="C24" s="134">
        <v>1</v>
      </c>
      <c r="D24" s="41"/>
      <c r="E24" s="221"/>
      <c r="F24" s="222"/>
      <c r="G24" s="105"/>
      <c r="H24" s="15">
        <f>C24*E24</f>
        <v>0</v>
      </c>
      <c r="I24" s="15">
        <f>H24-(H24/1.327)</f>
        <v>0</v>
      </c>
      <c r="J24" s="16">
        <f>H24-I24</f>
        <v>0</v>
      </c>
    </row>
    <row r="25" spans="1:10" s="43" customFormat="1" ht="6" customHeight="1" thickBot="1" x14ac:dyDescent="0.25">
      <c r="A25" s="212"/>
      <c r="B25" s="213"/>
      <c r="C25" s="104"/>
      <c r="D25" s="41"/>
      <c r="E25" s="93"/>
      <c r="F25" s="93"/>
      <c r="G25" s="105"/>
      <c r="H25" s="106"/>
      <c r="I25" s="106"/>
      <c r="J25" s="107"/>
    </row>
    <row r="26" spans="1:10" ht="16.5" thickBot="1" x14ac:dyDescent="0.25">
      <c r="A26" s="27"/>
      <c r="B26" s="177" t="s">
        <v>20</v>
      </c>
      <c r="C26" s="178"/>
      <c r="D26" s="178"/>
      <c r="E26" s="178"/>
      <c r="F26" s="179"/>
      <c r="G26" s="28"/>
      <c r="H26" s="29">
        <f>H6+H7+H9+H12+H16+H17+H19+H21+H23+H24</f>
        <v>0</v>
      </c>
      <c r="I26" s="29">
        <f>I6+I7+I9+I12+I16+I17+I19+I21+I23+I24</f>
        <v>0</v>
      </c>
      <c r="J26" s="29">
        <f>J6+J7+J9+J12+J16+J17+J19+J21+J23+J24</f>
        <v>0</v>
      </c>
    </row>
    <row r="27" spans="1:10" ht="6.75" customHeight="1" thickBo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3"/>
    </row>
    <row r="28" spans="1:10" ht="15" x14ac:dyDescent="0.2">
      <c r="A28" s="174" t="s">
        <v>7</v>
      </c>
      <c r="B28" s="175"/>
      <c r="C28" s="175"/>
      <c r="D28" s="175"/>
      <c r="E28" s="175"/>
      <c r="F28" s="175"/>
      <c r="G28" s="175"/>
      <c r="H28" s="175"/>
      <c r="I28" s="175"/>
      <c r="J28" s="176"/>
    </row>
    <row r="29" spans="1:10" ht="6.75" customHeight="1" thickBot="1" x14ac:dyDescent="0.25">
      <c r="A29" s="2"/>
      <c r="B29" s="3"/>
      <c r="C29" s="3"/>
      <c r="D29" s="3"/>
      <c r="E29" s="3"/>
      <c r="F29" s="3"/>
      <c r="G29" s="3"/>
      <c r="H29" s="3"/>
      <c r="I29" s="3"/>
      <c r="J29" s="4"/>
    </row>
    <row r="30" spans="1:10" ht="13.5" thickBot="1" x14ac:dyDescent="0.25">
      <c r="A30" s="35" t="s">
        <v>8</v>
      </c>
      <c r="B30" s="36"/>
      <c r="C30" s="132"/>
      <c r="D30" s="3"/>
      <c r="E30" s="164">
        <f>'Parametri MIUR '!E15</f>
        <v>1422.02</v>
      </c>
      <c r="F30" s="165"/>
      <c r="G30" s="37"/>
      <c r="H30" s="15">
        <f>C30*E30</f>
        <v>0</v>
      </c>
      <c r="I30" s="15">
        <f>H30-(H30/1.327)</f>
        <v>0</v>
      </c>
      <c r="J30" s="16">
        <f>H30-I30</f>
        <v>0</v>
      </c>
    </row>
    <row r="31" spans="1:10" ht="5.0999999999999996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4"/>
    </row>
    <row r="32" spans="1:10" ht="13.5" thickBot="1" x14ac:dyDescent="0.25">
      <c r="A32" s="5" t="s">
        <v>9</v>
      </c>
      <c r="B32" s="6"/>
      <c r="C32" s="132"/>
      <c r="D32" s="3"/>
      <c r="E32" s="164">
        <f>'Parametri MIUR '!E16</f>
        <v>615.97</v>
      </c>
      <c r="F32" s="165"/>
      <c r="G32" s="37"/>
      <c r="H32" s="15">
        <f>C32*E32</f>
        <v>0</v>
      </c>
      <c r="I32" s="15">
        <f>H32-(H32/1.327)</f>
        <v>0</v>
      </c>
      <c r="J32" s="16">
        <f>H32-I32</f>
        <v>0</v>
      </c>
    </row>
    <row r="33" spans="1:10" ht="5.0999999999999996" customHeight="1" thickBot="1" x14ac:dyDescent="0.25">
      <c r="A33" s="2"/>
      <c r="B33" s="3"/>
      <c r="C33" s="3"/>
      <c r="D33" s="3"/>
      <c r="E33" s="3"/>
      <c r="F33" s="3"/>
      <c r="G33" s="3"/>
      <c r="H33" s="3"/>
      <c r="I33" s="3"/>
      <c r="J33" s="4"/>
    </row>
    <row r="34" spans="1:10" ht="13.5" thickBot="1" x14ac:dyDescent="0.25">
      <c r="A34" s="5" t="s">
        <v>10</v>
      </c>
      <c r="B34" s="6"/>
      <c r="C34" s="132"/>
      <c r="D34" s="3"/>
      <c r="E34" s="164">
        <f>'Parametri MIUR '!E17</f>
        <v>36.520000000000003</v>
      </c>
      <c r="F34" s="165"/>
      <c r="G34" s="14"/>
      <c r="H34" s="15">
        <f>C34*E34</f>
        <v>0</v>
      </c>
      <c r="I34" s="15">
        <f>H34-(H34/1.327)</f>
        <v>0</v>
      </c>
      <c r="J34" s="16">
        <f>H34-I34</f>
        <v>0</v>
      </c>
    </row>
    <row r="35" spans="1:10" x14ac:dyDescent="0.2">
      <c r="A35" s="166" t="s">
        <v>62</v>
      </c>
      <c r="B35" s="167"/>
      <c r="C35" s="168"/>
      <c r="D35" s="3"/>
      <c r="E35" s="38"/>
      <c r="F35" s="39"/>
      <c r="G35" s="39"/>
      <c r="H35" s="18"/>
      <c r="I35" s="18"/>
      <c r="J35" s="128"/>
    </row>
    <row r="36" spans="1:10" ht="5.0999999999999996" customHeight="1" thickBot="1" x14ac:dyDescent="0.25">
      <c r="A36" s="2"/>
      <c r="B36" s="3"/>
      <c r="C36" s="3"/>
      <c r="D36" s="3"/>
      <c r="E36" s="3"/>
      <c r="F36" s="3"/>
      <c r="G36" s="3"/>
      <c r="H36" s="3"/>
      <c r="I36" s="3"/>
      <c r="J36" s="4"/>
    </row>
    <row r="37" spans="1:10" s="43" customFormat="1" ht="12.75" customHeight="1" thickBot="1" x14ac:dyDescent="0.25">
      <c r="A37" s="170" t="s">
        <v>11</v>
      </c>
      <c r="B37" s="171"/>
      <c r="C37" s="172"/>
      <c r="D37" s="41"/>
      <c r="E37" s="173"/>
      <c r="F37" s="173"/>
      <c r="G37" s="42"/>
      <c r="H37" s="29">
        <f>H30+H32+H34</f>
        <v>0</v>
      </c>
      <c r="I37" s="29">
        <f>I30+I32+I34</f>
        <v>0</v>
      </c>
      <c r="J37" s="29">
        <f>J30+J32+J34</f>
        <v>0</v>
      </c>
    </row>
    <row r="38" spans="1:10" ht="8.25" customHeight="1" thickBot="1" x14ac:dyDescent="0.25">
      <c r="A38" s="2"/>
      <c r="B38" s="3"/>
      <c r="C38" s="3"/>
      <c r="D38" s="3"/>
      <c r="E38" s="18"/>
      <c r="F38" s="18"/>
      <c r="G38" s="18"/>
      <c r="H38" s="18"/>
      <c r="I38" s="18"/>
      <c r="J38" s="127"/>
    </row>
    <row r="39" spans="1:10" ht="15" x14ac:dyDescent="0.2">
      <c r="A39" s="174" t="s">
        <v>12</v>
      </c>
      <c r="B39" s="175"/>
      <c r="C39" s="175"/>
      <c r="D39" s="175"/>
      <c r="E39" s="175"/>
      <c r="F39" s="175"/>
      <c r="G39" s="175"/>
      <c r="H39" s="175"/>
      <c r="I39" s="175"/>
      <c r="J39" s="176"/>
    </row>
    <row r="40" spans="1:10" ht="6.75" customHeight="1" thickBot="1" x14ac:dyDescent="0.25">
      <c r="A40" s="2"/>
      <c r="B40" s="3"/>
      <c r="C40" s="3"/>
      <c r="D40" s="3"/>
      <c r="E40" s="3"/>
      <c r="F40" s="3"/>
      <c r="G40" s="3"/>
      <c r="H40" s="3"/>
      <c r="I40" s="3"/>
      <c r="J40" s="4"/>
    </row>
    <row r="41" spans="1:10" ht="13.5" thickBot="1" x14ac:dyDescent="0.25">
      <c r="A41" s="5" t="s">
        <v>13</v>
      </c>
      <c r="B41" s="6"/>
      <c r="C41" s="132"/>
      <c r="D41" s="3"/>
      <c r="E41" s="180" t="s">
        <v>19</v>
      </c>
      <c r="F41" s="181"/>
      <c r="G41" s="169"/>
      <c r="H41" s="8" t="s">
        <v>6</v>
      </c>
      <c r="I41" s="8" t="s">
        <v>0</v>
      </c>
      <c r="J41" s="9" t="s">
        <v>5</v>
      </c>
    </row>
    <row r="42" spans="1:10" ht="12.75" customHeight="1" thickBot="1" x14ac:dyDescent="0.25">
      <c r="A42" s="185" t="s">
        <v>65</v>
      </c>
      <c r="B42" s="186"/>
      <c r="C42" s="187"/>
      <c r="D42" s="3"/>
      <c r="E42" s="180" t="s">
        <v>4</v>
      </c>
      <c r="F42" s="184"/>
      <c r="G42" s="169"/>
      <c r="H42" s="11" t="s">
        <v>4</v>
      </c>
      <c r="I42" s="12">
        <v>0.32700000000000001</v>
      </c>
      <c r="J42" s="13" t="s">
        <v>3</v>
      </c>
    </row>
    <row r="43" spans="1:10" ht="12.75" customHeight="1" thickBot="1" x14ac:dyDescent="0.25">
      <c r="A43" s="188"/>
      <c r="B43" s="189"/>
      <c r="C43" s="190"/>
      <c r="D43" s="3"/>
      <c r="E43" s="182">
        <f>'Parametri MIUR '!E19</f>
        <v>151.49</v>
      </c>
      <c r="F43" s="183"/>
      <c r="G43" s="44"/>
      <c r="H43" s="29">
        <f>C41*E43</f>
        <v>0</v>
      </c>
      <c r="I43" s="29">
        <f>H43-(H43/1.327)</f>
        <v>0</v>
      </c>
      <c r="J43" s="29">
        <f>H43-I43</f>
        <v>0</v>
      </c>
    </row>
    <row r="44" spans="1:10" ht="7.5" customHeight="1" thickBot="1" x14ac:dyDescent="0.25">
      <c r="A44" s="2"/>
      <c r="B44" s="3"/>
      <c r="C44" s="3"/>
      <c r="D44" s="3"/>
      <c r="E44" s="18"/>
      <c r="F44" s="18"/>
      <c r="G44" s="18"/>
      <c r="H44" s="18"/>
      <c r="I44" s="18"/>
      <c r="J44" s="127"/>
    </row>
    <row r="45" spans="1:10" ht="15" x14ac:dyDescent="0.2">
      <c r="A45" s="174" t="s">
        <v>14</v>
      </c>
      <c r="B45" s="175"/>
      <c r="C45" s="175"/>
      <c r="D45" s="175"/>
      <c r="E45" s="175"/>
      <c r="F45" s="175"/>
      <c r="G45" s="175"/>
      <c r="H45" s="175"/>
      <c r="I45" s="175"/>
      <c r="J45" s="176"/>
    </row>
    <row r="46" spans="1:10" ht="6.75" customHeight="1" x14ac:dyDescent="0.2">
      <c r="A46" s="2"/>
      <c r="B46" s="3"/>
      <c r="C46" s="3"/>
      <c r="D46" s="3"/>
      <c r="E46" s="3"/>
      <c r="F46" s="3"/>
      <c r="G46" s="3"/>
      <c r="H46" s="3"/>
      <c r="I46" s="3"/>
      <c r="J46" s="4"/>
    </row>
    <row r="47" spans="1:10" ht="5.0999999999999996" customHeight="1" thickBot="1" x14ac:dyDescent="0.25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 x14ac:dyDescent="0.25">
      <c r="A48" s="5" t="s">
        <v>15</v>
      </c>
      <c r="B48" s="6"/>
      <c r="C48" s="132"/>
      <c r="D48" s="3"/>
      <c r="E48" s="164">
        <f>'Parametri MIUR '!E20</f>
        <v>85.55</v>
      </c>
      <c r="F48" s="165"/>
      <c r="G48" s="14"/>
      <c r="H48" s="15">
        <f>C48*E48</f>
        <v>0</v>
      </c>
      <c r="I48" s="15">
        <f>H48-(H48/1.327)</f>
        <v>0</v>
      </c>
      <c r="J48" s="16">
        <f>H48-I48</f>
        <v>0</v>
      </c>
    </row>
    <row r="49" spans="1:10" x14ac:dyDescent="0.2">
      <c r="A49" s="45" t="s">
        <v>62</v>
      </c>
      <c r="B49" s="46"/>
      <c r="C49" s="129"/>
      <c r="D49" s="3"/>
      <c r="E49" s="193"/>
      <c r="F49" s="193"/>
      <c r="G49" s="37"/>
      <c r="H49" s="47"/>
      <c r="I49" s="47"/>
      <c r="J49" s="48"/>
    </row>
    <row r="50" spans="1:10" ht="5.0999999999999996" customHeight="1" thickBot="1" x14ac:dyDescent="0.25">
      <c r="A50" s="2"/>
      <c r="B50" s="3"/>
      <c r="C50" s="3"/>
      <c r="D50" s="3"/>
      <c r="E50" s="3"/>
      <c r="F50" s="3"/>
      <c r="G50" s="3"/>
      <c r="H50" s="3"/>
      <c r="I50" s="3"/>
      <c r="J50" s="4"/>
    </row>
    <row r="51" spans="1:10" ht="12.75" customHeight="1" thickBot="1" x14ac:dyDescent="0.25">
      <c r="A51" s="35" t="s">
        <v>53</v>
      </c>
      <c r="B51" s="49"/>
      <c r="C51" s="132"/>
      <c r="D51" s="3"/>
      <c r="E51" s="164">
        <f>'Parametri MIUR '!E21</f>
        <v>2500</v>
      </c>
      <c r="F51" s="165"/>
      <c r="G51" s="14"/>
      <c r="H51" s="15">
        <f>IF(C51&gt;=1,E51,0)</f>
        <v>0</v>
      </c>
      <c r="I51" s="15">
        <f>H51-(H51/1.327)</f>
        <v>0</v>
      </c>
      <c r="J51" s="16">
        <f>H51-I51</f>
        <v>0</v>
      </c>
    </row>
    <row r="52" spans="1:10" ht="5.0999999999999996" customHeight="1" thickBot="1" x14ac:dyDescent="0.25">
      <c r="A52" s="2"/>
      <c r="B52" s="3"/>
      <c r="C52" s="3"/>
      <c r="D52" s="3"/>
      <c r="E52" s="3"/>
      <c r="F52" s="3"/>
      <c r="G52" s="3"/>
      <c r="H52" s="3"/>
      <c r="I52" s="3"/>
      <c r="J52" s="4"/>
    </row>
    <row r="53" spans="1:10" s="43" customFormat="1" ht="12.75" customHeight="1" thickBot="1" x14ac:dyDescent="0.25">
      <c r="A53" s="170" t="s">
        <v>11</v>
      </c>
      <c r="B53" s="171"/>
      <c r="C53" s="172"/>
      <c r="D53" s="41"/>
      <c r="E53" s="173"/>
      <c r="F53" s="173"/>
      <c r="G53" s="42"/>
      <c r="H53" s="29">
        <f>H48+H51</f>
        <v>0</v>
      </c>
      <c r="I53" s="29">
        <f>I48+I51</f>
        <v>0</v>
      </c>
      <c r="J53" s="29">
        <f>J48+J51</f>
        <v>0</v>
      </c>
    </row>
    <row r="54" spans="1:10" ht="6.75" customHeight="1" thickBot="1" x14ac:dyDescent="0.25">
      <c r="A54" s="2"/>
      <c r="B54" s="3"/>
      <c r="C54" s="3"/>
      <c r="D54" s="3"/>
      <c r="E54" s="3"/>
      <c r="F54" s="3"/>
      <c r="G54" s="3"/>
      <c r="H54" s="3"/>
      <c r="I54" s="3"/>
      <c r="J54" s="4"/>
    </row>
    <row r="55" spans="1:10" ht="15" x14ac:dyDescent="0.2">
      <c r="A55" s="174" t="s">
        <v>16</v>
      </c>
      <c r="B55" s="175"/>
      <c r="C55" s="175"/>
      <c r="D55" s="175"/>
      <c r="E55" s="175"/>
      <c r="F55" s="175"/>
      <c r="G55" s="175"/>
      <c r="H55" s="175"/>
      <c r="I55" s="175"/>
      <c r="J55" s="176"/>
    </row>
    <row r="56" spans="1:10" ht="6.75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x14ac:dyDescent="0.2">
      <c r="A57" s="194" t="s">
        <v>10</v>
      </c>
      <c r="B57" s="195"/>
      <c r="C57" s="130"/>
      <c r="D57" s="3"/>
      <c r="E57" s="180" t="s">
        <v>19</v>
      </c>
      <c r="F57" s="181"/>
      <c r="G57" s="169"/>
      <c r="H57" s="8" t="s">
        <v>6</v>
      </c>
      <c r="I57" s="8" t="s">
        <v>0</v>
      </c>
      <c r="J57" s="9" t="s">
        <v>5</v>
      </c>
    </row>
    <row r="58" spans="1:10" ht="12.75" customHeight="1" x14ac:dyDescent="0.2">
      <c r="A58" s="166" t="s">
        <v>62</v>
      </c>
      <c r="B58" s="167"/>
      <c r="C58" s="168"/>
      <c r="D58" s="3"/>
      <c r="E58" s="180" t="s">
        <v>4</v>
      </c>
      <c r="F58" s="184"/>
      <c r="G58" s="169"/>
      <c r="H58" s="11" t="s">
        <v>4</v>
      </c>
      <c r="I58" s="12">
        <v>0.32700000000000001</v>
      </c>
      <c r="J58" s="13" t="s">
        <v>3</v>
      </c>
    </row>
    <row r="59" spans="1:10" ht="5.0999999999999996" customHeight="1" thickBot="1" x14ac:dyDescent="0.25">
      <c r="A59" s="2"/>
      <c r="B59" s="3"/>
      <c r="C59" s="3"/>
      <c r="D59" s="3"/>
      <c r="E59" s="3"/>
      <c r="F59" s="3"/>
      <c r="G59" s="3"/>
      <c r="H59" s="3"/>
      <c r="I59" s="3"/>
      <c r="J59" s="4"/>
    </row>
    <row r="60" spans="1:10" ht="13.5" thickBot="1" x14ac:dyDescent="0.25">
      <c r="A60" s="51" t="s">
        <v>17</v>
      </c>
      <c r="B60" s="36"/>
      <c r="C60" s="132"/>
      <c r="D60" s="3"/>
      <c r="E60" s="164">
        <f>'Parametri MIUR '!E23</f>
        <v>27.09</v>
      </c>
      <c r="F60" s="165"/>
      <c r="G60" s="14"/>
      <c r="H60" s="15">
        <f>C60*E60</f>
        <v>0</v>
      </c>
      <c r="I60" s="15">
        <f>H60-(H60/1.327)</f>
        <v>0</v>
      </c>
      <c r="J60" s="16">
        <f>H60-I60</f>
        <v>0</v>
      </c>
    </row>
    <row r="61" spans="1:10" ht="5.0999999999999996" customHeight="1" thickBot="1" x14ac:dyDescent="0.25">
      <c r="A61" s="2"/>
      <c r="B61" s="3"/>
      <c r="C61" s="3"/>
      <c r="D61" s="3"/>
      <c r="E61" s="3"/>
      <c r="F61" s="3"/>
      <c r="G61" s="3"/>
      <c r="H61" s="3"/>
      <c r="I61" s="3"/>
      <c r="J61" s="4"/>
    </row>
    <row r="62" spans="1:10" ht="13.5" thickBot="1" x14ac:dyDescent="0.25">
      <c r="A62" s="51" t="s">
        <v>18</v>
      </c>
      <c r="B62" s="36"/>
      <c r="C62" s="132"/>
      <c r="D62" s="3"/>
      <c r="E62" s="164">
        <f>'Parametri MIUR '!E24</f>
        <v>48.09</v>
      </c>
      <c r="F62" s="165"/>
      <c r="G62" s="14"/>
      <c r="H62" s="15">
        <f>C62*E62</f>
        <v>0</v>
      </c>
      <c r="I62" s="15">
        <f>H62-(H62/1.327)</f>
        <v>0</v>
      </c>
      <c r="J62" s="16">
        <f>H62-I62</f>
        <v>0</v>
      </c>
    </row>
    <row r="63" spans="1:10" ht="5.0999999999999996" customHeight="1" thickBot="1" x14ac:dyDescent="0.25">
      <c r="A63" s="2"/>
      <c r="B63" s="3"/>
      <c r="C63" s="3"/>
      <c r="D63" s="3"/>
      <c r="E63" s="3"/>
      <c r="F63" s="3"/>
      <c r="G63" s="3"/>
      <c r="H63" s="3"/>
      <c r="I63" s="3"/>
      <c r="J63" s="4"/>
    </row>
    <row r="64" spans="1:10" s="43" customFormat="1" ht="12.75" customHeight="1" thickBot="1" x14ac:dyDescent="0.25">
      <c r="A64" s="170" t="s">
        <v>11</v>
      </c>
      <c r="B64" s="171"/>
      <c r="C64" s="172"/>
      <c r="D64" s="41"/>
      <c r="E64" s="173"/>
      <c r="F64" s="173"/>
      <c r="G64" s="42"/>
      <c r="H64" s="29">
        <f>H60+H62</f>
        <v>0</v>
      </c>
      <c r="I64" s="29">
        <f>I60+I62</f>
        <v>0</v>
      </c>
      <c r="J64" s="29">
        <f>J60+J62</f>
        <v>0</v>
      </c>
    </row>
    <row r="65" spans="1:11" s="43" customFormat="1" ht="6.75" customHeight="1" thickBot="1" x14ac:dyDescent="0.25">
      <c r="A65" s="103"/>
      <c r="B65" s="104"/>
      <c r="C65" s="104"/>
      <c r="D65" s="41"/>
      <c r="E65" s="93"/>
      <c r="F65" s="93"/>
      <c r="G65" s="105"/>
      <c r="H65" s="25"/>
      <c r="I65" s="25"/>
      <c r="J65" s="26"/>
    </row>
    <row r="66" spans="1:11" s="43" customFormat="1" ht="15" x14ac:dyDescent="0.2">
      <c r="A66" s="174" t="s">
        <v>36</v>
      </c>
      <c r="B66" s="175"/>
      <c r="C66" s="175"/>
      <c r="D66" s="175"/>
      <c r="E66" s="175"/>
      <c r="F66" s="175"/>
      <c r="G66" s="175"/>
      <c r="H66" s="175"/>
      <c r="I66" s="175"/>
      <c r="J66" s="176"/>
    </row>
    <row r="67" spans="1:11" s="43" customFormat="1" ht="8.25" customHeight="1" thickBot="1" x14ac:dyDescent="0.25">
      <c r="A67" s="103"/>
      <c r="B67" s="104"/>
      <c r="C67" s="104"/>
      <c r="D67" s="41"/>
      <c r="E67" s="93"/>
      <c r="F67" s="93"/>
      <c r="G67" s="105"/>
      <c r="H67" s="106"/>
      <c r="I67" s="106"/>
      <c r="J67" s="107"/>
    </row>
    <row r="68" spans="1:11" s="43" customFormat="1" ht="12.75" customHeight="1" thickBot="1" x14ac:dyDescent="0.25">
      <c r="A68" s="219"/>
      <c r="B68" s="220"/>
      <c r="C68" s="133">
        <v>1</v>
      </c>
      <c r="D68" s="41"/>
      <c r="E68" s="221"/>
      <c r="F68" s="222"/>
      <c r="G68" s="105"/>
      <c r="H68" s="29">
        <f>C68*E68</f>
        <v>0</v>
      </c>
      <c r="I68" s="29">
        <f>H68-(H68/1.327)</f>
        <v>0</v>
      </c>
      <c r="J68" s="29">
        <f>H68-I68</f>
        <v>0</v>
      </c>
    </row>
    <row r="69" spans="1:11" ht="7.5" customHeight="1" thickBo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34"/>
    </row>
    <row r="70" spans="1:11" ht="16.5" thickBot="1" x14ac:dyDescent="0.25">
      <c r="A70" s="216" t="s">
        <v>55</v>
      </c>
      <c r="B70" s="217"/>
      <c r="C70" s="217"/>
      <c r="D70" s="217"/>
      <c r="E70" s="217"/>
      <c r="F70" s="218"/>
      <c r="G70" s="31"/>
      <c r="H70" s="116">
        <f>H26+H37+H43+H53+H64+H68</f>
        <v>0</v>
      </c>
      <c r="I70" s="116">
        <f>I26+I37+I43+I53+I64+I68</f>
        <v>0</v>
      </c>
      <c r="J70" s="116">
        <f>J26+J37+J43+J53+J64+J68</f>
        <v>0</v>
      </c>
    </row>
    <row r="71" spans="1:11" ht="8.2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17"/>
    </row>
    <row r="72" spans="1:11" x14ac:dyDescent="0.2">
      <c r="A72" s="114" t="s">
        <v>52</v>
      </c>
    </row>
    <row r="73" spans="1:11" x14ac:dyDescent="0.2">
      <c r="A73" s="114" t="s">
        <v>54</v>
      </c>
    </row>
  </sheetData>
  <sheetProtection password="834F" sheet="1"/>
  <mergeCells count="61">
    <mergeCell ref="A19:B19"/>
    <mergeCell ref="E19:F19"/>
    <mergeCell ref="A23:B23"/>
    <mergeCell ref="E23:F23"/>
    <mergeCell ref="A24:B24"/>
    <mergeCell ref="E24:F24"/>
    <mergeCell ref="A25:B25"/>
    <mergeCell ref="A15:B15"/>
    <mergeCell ref="A70:F70"/>
    <mergeCell ref="A68:B68"/>
    <mergeCell ref="E68:F68"/>
    <mergeCell ref="E16:F16"/>
    <mergeCell ref="E17:F17"/>
    <mergeCell ref="A21:B21"/>
    <mergeCell ref="E21:F21"/>
    <mergeCell ref="A16:B16"/>
    <mergeCell ref="A17:B17"/>
    <mergeCell ref="G12:G13"/>
    <mergeCell ref="E13:F13"/>
    <mergeCell ref="A13:B13"/>
    <mergeCell ref="E12:F12"/>
    <mergeCell ref="A12:B12"/>
    <mergeCell ref="E9:F9"/>
    <mergeCell ref="E30:F30"/>
    <mergeCell ref="A37:C37"/>
    <mergeCell ref="E37:F37"/>
    <mergeCell ref="C1:J1"/>
    <mergeCell ref="C2:J2"/>
    <mergeCell ref="A1:B2"/>
    <mergeCell ref="E4:F4"/>
    <mergeCell ref="E5:F5"/>
    <mergeCell ref="E7:F7"/>
    <mergeCell ref="E6:F6"/>
    <mergeCell ref="A58:C58"/>
    <mergeCell ref="E48:F48"/>
    <mergeCell ref="E49:F49"/>
    <mergeCell ref="E51:F51"/>
    <mergeCell ref="A53:C53"/>
    <mergeCell ref="E53:F53"/>
    <mergeCell ref="A55:J55"/>
    <mergeCell ref="E57:F57"/>
    <mergeCell ref="A57:B57"/>
    <mergeCell ref="B26:F26"/>
    <mergeCell ref="A28:J28"/>
    <mergeCell ref="A66:J66"/>
    <mergeCell ref="A39:J39"/>
    <mergeCell ref="E41:F41"/>
    <mergeCell ref="E43:F43"/>
    <mergeCell ref="E32:F32"/>
    <mergeCell ref="E42:F42"/>
    <mergeCell ref="A42:C43"/>
    <mergeCell ref="E58:F58"/>
    <mergeCell ref="E34:F34"/>
    <mergeCell ref="A35:C35"/>
    <mergeCell ref="G41:G42"/>
    <mergeCell ref="A64:C64"/>
    <mergeCell ref="E64:F64"/>
    <mergeCell ref="G57:G58"/>
    <mergeCell ref="E60:F60"/>
    <mergeCell ref="E62:F62"/>
    <mergeCell ref="A45:J45"/>
  </mergeCells>
  <phoneticPr fontId="11" type="noConversion"/>
  <pageMargins left="0.19685039370078741" right="0.19685039370078741" top="0.35433070866141736" bottom="0.27559055118110237" header="0.39370078740157483" footer="0.51181102362204722"/>
  <pageSetup paperSize="9" scale="90" orientation="portrait" r:id="rId1"/>
  <headerFooter alignWithMargins="0">
    <oddFooter>&amp;RElaborazione CISL Scuola Nazionale - Ufficio Sindacale
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A21" sqref="A21:B21"/>
    </sheetView>
  </sheetViews>
  <sheetFormatPr defaultRowHeight="12.75" x14ac:dyDescent="0.2"/>
  <cols>
    <col min="1" max="1" width="10.42578125" style="1" customWidth="1"/>
    <col min="2" max="2" width="14.7109375" style="1" customWidth="1"/>
    <col min="3" max="3" width="14.140625" style="1" customWidth="1"/>
    <col min="4" max="4" width="1.28515625" style="1" customWidth="1"/>
    <col min="5" max="5" width="7.140625" style="1" customWidth="1"/>
    <col min="6" max="6" width="5.42578125" style="1" customWidth="1"/>
    <col min="7" max="7" width="1.42578125" style="1" customWidth="1"/>
    <col min="8" max="8" width="14.28515625" style="1" customWidth="1"/>
    <col min="9" max="9" width="13.7109375" style="1" customWidth="1"/>
    <col min="10" max="10" width="20.28515625" style="1" customWidth="1"/>
    <col min="11" max="16384" width="9.140625" style="1"/>
  </cols>
  <sheetData>
    <row r="1" spans="1:12" ht="18" x14ac:dyDescent="0.2">
      <c r="A1" s="202"/>
      <c r="B1" s="203"/>
      <c r="C1" s="196" t="s">
        <v>44</v>
      </c>
      <c r="D1" s="197"/>
      <c r="E1" s="197"/>
      <c r="F1" s="197"/>
      <c r="G1" s="197"/>
      <c r="H1" s="197"/>
      <c r="I1" s="197"/>
      <c r="J1" s="198"/>
    </row>
    <row r="2" spans="1:12" ht="18.75" thickBot="1" x14ac:dyDescent="0.25">
      <c r="A2" s="204"/>
      <c r="B2" s="205"/>
      <c r="C2" s="199" t="s">
        <v>66</v>
      </c>
      <c r="D2" s="200"/>
      <c r="E2" s="200"/>
      <c r="F2" s="200"/>
      <c r="G2" s="200"/>
      <c r="H2" s="200"/>
      <c r="I2" s="200"/>
      <c r="J2" s="201"/>
    </row>
    <row r="3" spans="1:12" ht="6.75" customHeight="1" x14ac:dyDescent="0.2">
      <c r="A3" s="2"/>
      <c r="B3" s="3"/>
      <c r="C3" s="3"/>
      <c r="D3" s="3"/>
      <c r="E3" s="3"/>
      <c r="F3" s="3"/>
      <c r="G3" s="3"/>
      <c r="H3" s="3"/>
      <c r="I3" s="3"/>
      <c r="J3" s="4"/>
    </row>
    <row r="4" spans="1:12" x14ac:dyDescent="0.2">
      <c r="A4" s="27"/>
      <c r="B4" s="28"/>
      <c r="C4" s="28"/>
      <c r="D4" s="3"/>
      <c r="E4" s="180" t="s">
        <v>19</v>
      </c>
      <c r="F4" s="184"/>
      <c r="G4" s="7"/>
      <c r="H4" s="8" t="s">
        <v>6</v>
      </c>
      <c r="I4" s="8" t="s">
        <v>0</v>
      </c>
      <c r="J4" s="9" t="s">
        <v>5</v>
      </c>
    </row>
    <row r="5" spans="1:12" ht="13.5" thickBot="1" x14ac:dyDescent="0.25">
      <c r="A5" s="84" t="s">
        <v>62</v>
      </c>
      <c r="B5" s="28"/>
      <c r="C5" s="28"/>
      <c r="D5" s="3"/>
      <c r="E5" s="180" t="s">
        <v>4</v>
      </c>
      <c r="F5" s="184"/>
      <c r="G5" s="10"/>
      <c r="H5" s="11" t="s">
        <v>4</v>
      </c>
      <c r="I5" s="12">
        <v>0.32700000000000001</v>
      </c>
      <c r="J5" s="13" t="s">
        <v>3</v>
      </c>
    </row>
    <row r="6" spans="1:12" ht="13.5" thickBot="1" x14ac:dyDescent="0.25">
      <c r="A6" s="5" t="s">
        <v>1</v>
      </c>
      <c r="B6" s="6"/>
      <c r="C6" s="56">
        <f>'MOF 2020-21'!C6</f>
        <v>0</v>
      </c>
      <c r="D6" s="3"/>
      <c r="E6" s="164">
        <f>'MOF 2020-21'!E6:F6</f>
        <v>323.69</v>
      </c>
      <c r="F6" s="165"/>
      <c r="G6" s="3"/>
      <c r="H6" s="15">
        <f>C6*E6/12*4</f>
        <v>0</v>
      </c>
      <c r="I6" s="15">
        <f>H6-(H6/1.327)</f>
        <v>0</v>
      </c>
      <c r="J6" s="16">
        <f>H6-I6</f>
        <v>0</v>
      </c>
    </row>
    <row r="7" spans="1:12" ht="13.5" thickBot="1" x14ac:dyDescent="0.25">
      <c r="A7" s="35" t="s">
        <v>22</v>
      </c>
      <c r="B7" s="53"/>
      <c r="C7" s="56">
        <f>'MOF 2020-21'!C7</f>
        <v>0</v>
      </c>
      <c r="D7" s="3"/>
      <c r="E7" s="182">
        <f>'MOF 2020-21'!E7:F7</f>
        <v>336.1</v>
      </c>
      <c r="F7" s="183"/>
      <c r="G7" s="14"/>
      <c r="H7" s="15">
        <f>C7*E7/12*4</f>
        <v>0</v>
      </c>
      <c r="I7" s="15">
        <f>H7-(H7/1.327)</f>
        <v>0</v>
      </c>
      <c r="J7" s="16">
        <f>H7-I7</f>
        <v>0</v>
      </c>
      <c r="L7" s="17"/>
    </row>
    <row r="8" spans="1:12" ht="6.7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4"/>
    </row>
    <row r="9" spans="1:12" ht="13.5" thickBot="1" x14ac:dyDescent="0.25">
      <c r="A9" s="35" t="s">
        <v>21</v>
      </c>
      <c r="B9" s="53"/>
      <c r="C9" s="56">
        <f>'MOF 2020-21'!C9</f>
        <v>0</v>
      </c>
      <c r="D9" s="3"/>
      <c r="E9" s="182">
        <f>'MOF 2020-21'!E9:F9</f>
        <v>1075.8599999999999</v>
      </c>
      <c r="F9" s="183"/>
      <c r="G9" s="54"/>
      <c r="H9" s="15">
        <f>C9*E9/12*4</f>
        <v>0</v>
      </c>
      <c r="I9" s="15">
        <f>H9-(H9/1.327)</f>
        <v>0</v>
      </c>
      <c r="J9" s="16">
        <f>H9-I9</f>
        <v>0</v>
      </c>
    </row>
    <row r="10" spans="1:12" x14ac:dyDescent="0.2">
      <c r="A10" s="55" t="s">
        <v>62</v>
      </c>
      <c r="B10" s="52"/>
      <c r="C10" s="52"/>
      <c r="D10" s="3"/>
      <c r="E10" s="85"/>
      <c r="F10" s="85"/>
      <c r="G10" s="54"/>
      <c r="H10" s="47"/>
      <c r="I10" s="47"/>
      <c r="J10" s="48"/>
    </row>
    <row r="11" spans="1:12" ht="7.5" customHeight="1" thickBot="1" x14ac:dyDescent="0.25">
      <c r="A11" s="2"/>
      <c r="B11" s="3"/>
      <c r="C11" s="3"/>
      <c r="D11" s="3"/>
      <c r="E11" s="18"/>
      <c r="F11" s="18"/>
      <c r="G11" s="18"/>
      <c r="H11" s="19"/>
      <c r="I11" s="19"/>
      <c r="J11" s="20"/>
    </row>
    <row r="12" spans="1:12" ht="13.5" thickBot="1" x14ac:dyDescent="0.25">
      <c r="A12" s="210" t="s">
        <v>2</v>
      </c>
      <c r="B12" s="211"/>
      <c r="C12" s="56">
        <f>'MOF 2020-21'!C12</f>
        <v>0</v>
      </c>
      <c r="D12" s="3"/>
      <c r="E12" s="182">
        <f>'MOF 2020-21'!E12:F12</f>
        <v>2547.42</v>
      </c>
      <c r="F12" s="183"/>
      <c r="G12" s="57"/>
      <c r="H12" s="15">
        <f>C12*E12/12*4</f>
        <v>0</v>
      </c>
      <c r="I12" s="15">
        <f>H12-(H12/1.327)</f>
        <v>0</v>
      </c>
      <c r="J12" s="16">
        <f>H12-I12</f>
        <v>0</v>
      </c>
    </row>
    <row r="13" spans="1:12" ht="12.75" customHeight="1" x14ac:dyDescent="0.2">
      <c r="A13" s="188" t="s">
        <v>57</v>
      </c>
      <c r="B13" s="189"/>
      <c r="C13" s="21"/>
      <c r="D13" s="3"/>
      <c r="E13" s="37"/>
      <c r="F13" s="37"/>
      <c r="G13" s="3"/>
      <c r="H13" s="3"/>
      <c r="I13" s="3"/>
      <c r="J13" s="4"/>
    </row>
    <row r="14" spans="1:12" ht="8.25" customHeight="1" x14ac:dyDescent="0.2">
      <c r="A14" s="22"/>
      <c r="B14" s="23"/>
      <c r="C14" s="23"/>
      <c r="D14" s="24"/>
      <c r="E14" s="24"/>
      <c r="F14" s="24"/>
      <c r="G14" s="24"/>
      <c r="H14" s="25"/>
      <c r="I14" s="25"/>
      <c r="J14" s="26"/>
    </row>
    <row r="15" spans="1:12" ht="16.5" thickBot="1" x14ac:dyDescent="0.25">
      <c r="A15" s="214" t="s">
        <v>46</v>
      </c>
      <c r="B15" s="215"/>
      <c r="C15" s="23"/>
      <c r="D15" s="24"/>
      <c r="E15" s="24"/>
      <c r="F15" s="24"/>
      <c r="G15" s="24"/>
      <c r="H15" s="25"/>
      <c r="I15" s="25"/>
      <c r="J15" s="26"/>
    </row>
    <row r="16" spans="1:12" ht="13.5" thickBot="1" x14ac:dyDescent="0.25">
      <c r="A16" s="234" t="s">
        <v>47</v>
      </c>
      <c r="B16" s="235"/>
      <c r="C16" s="133">
        <f>'MOF 2020-21'!C16</f>
        <v>1</v>
      </c>
      <c r="D16" s="3"/>
      <c r="E16" s="236">
        <f>'MOF 2020-21'!E16:F16</f>
        <v>0</v>
      </c>
      <c r="F16" s="237"/>
      <c r="G16" s="3"/>
      <c r="H16" s="15">
        <f>C16*E16/12*4</f>
        <v>0</v>
      </c>
      <c r="I16" s="15">
        <f>H16-(H16/1.327)</f>
        <v>0</v>
      </c>
      <c r="J16" s="16">
        <f>H16-I16</f>
        <v>0</v>
      </c>
    </row>
    <row r="17" spans="1:10" ht="13.5" thickBot="1" x14ac:dyDescent="0.25">
      <c r="A17" s="234" t="s">
        <v>50</v>
      </c>
      <c r="B17" s="235"/>
      <c r="C17" s="133">
        <f>'MOF 2020-21'!C17</f>
        <v>1</v>
      </c>
      <c r="D17" s="3"/>
      <c r="E17" s="236">
        <f>'MOF 2020-21'!E17:F17</f>
        <v>0</v>
      </c>
      <c r="F17" s="237"/>
      <c r="G17" s="3"/>
      <c r="H17" s="15">
        <f>C17*E17/12*4</f>
        <v>0</v>
      </c>
      <c r="I17" s="15">
        <f>H17-(H17/1.327)</f>
        <v>0</v>
      </c>
      <c r="J17" s="16">
        <f>H17-I17</f>
        <v>0</v>
      </c>
    </row>
    <row r="18" spans="1:10" ht="4.5" customHeight="1" thickBot="1" x14ac:dyDescent="0.25">
      <c r="A18" s="98"/>
      <c r="B18" s="97"/>
      <c r="C18" s="97"/>
      <c r="D18" s="3"/>
      <c r="E18" s="96"/>
      <c r="F18" s="96"/>
      <c r="G18" s="3"/>
      <c r="H18" s="3"/>
      <c r="I18" s="3"/>
      <c r="J18" s="4"/>
    </row>
    <row r="19" spans="1:10" ht="13.5" thickBot="1" x14ac:dyDescent="0.25">
      <c r="A19" s="244" t="s">
        <v>51</v>
      </c>
      <c r="B19" s="206"/>
      <c r="C19" s="133">
        <v>1</v>
      </c>
      <c r="D19" s="3"/>
      <c r="E19" s="236">
        <f>'MOF 2020-21'!E19:F19</f>
        <v>0</v>
      </c>
      <c r="F19" s="237"/>
      <c r="G19" s="3"/>
      <c r="H19" s="15">
        <f>C19*E19/12*4</f>
        <v>0</v>
      </c>
      <c r="I19" s="15">
        <f>H19-(H19/1.327)</f>
        <v>0</v>
      </c>
      <c r="J19" s="15">
        <f>H19-I19</f>
        <v>0</v>
      </c>
    </row>
    <row r="20" spans="1:10" ht="9.75" customHeight="1" thickBot="1" x14ac:dyDescent="0.25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ht="22.5" customHeight="1" thickBot="1" x14ac:dyDescent="0.25">
      <c r="A21" s="223" t="s">
        <v>89</v>
      </c>
      <c r="B21" s="224"/>
      <c r="C21" s="56">
        <f>'MOF 2020-21'!C21</f>
        <v>0</v>
      </c>
      <c r="D21" s="3"/>
      <c r="E21" s="238">
        <f>'MOF 2020-21'!E21:F21</f>
        <v>320.14999999999998</v>
      </c>
      <c r="F21" s="238"/>
      <c r="G21" s="3"/>
      <c r="H21" s="15">
        <f>C21*E21/12*4</f>
        <v>0</v>
      </c>
      <c r="I21" s="15">
        <f>H21-(H21/1.327)</f>
        <v>0</v>
      </c>
      <c r="J21" s="16">
        <f>H21-I21</f>
        <v>0</v>
      </c>
    </row>
    <row r="22" spans="1:10" ht="5.0999999999999996" customHeight="1" thickBot="1" x14ac:dyDescent="0.25">
      <c r="A22" s="2"/>
      <c r="B22" s="3"/>
      <c r="C22" s="3"/>
      <c r="D22" s="3"/>
      <c r="E22" s="3"/>
      <c r="F22" s="3"/>
      <c r="G22" s="3"/>
      <c r="H22" s="3"/>
      <c r="I22" s="3"/>
      <c r="J22" s="4"/>
    </row>
    <row r="23" spans="1:10" s="43" customFormat="1" ht="14.25" customHeight="1" thickBot="1" x14ac:dyDescent="0.25">
      <c r="A23" s="242" t="s">
        <v>48</v>
      </c>
      <c r="B23" s="243"/>
      <c r="C23" s="56">
        <f>'MOF 2020-21'!C23</f>
        <v>0</v>
      </c>
      <c r="D23" s="41"/>
      <c r="E23" s="238">
        <f>'MOF 2020-21'!E23:F23</f>
        <v>117.96</v>
      </c>
      <c r="F23" s="238"/>
      <c r="G23" s="105"/>
      <c r="H23" s="15">
        <f>C23*E23/12*4</f>
        <v>0</v>
      </c>
      <c r="I23" s="15">
        <f>H23-(H23/1.327)</f>
        <v>0</v>
      </c>
      <c r="J23" s="16">
        <f>H23-I23</f>
        <v>0</v>
      </c>
    </row>
    <row r="24" spans="1:10" s="43" customFormat="1" ht="15" customHeight="1" thickBot="1" x14ac:dyDescent="0.25">
      <c r="A24" s="245" t="s">
        <v>49</v>
      </c>
      <c r="B24" s="246"/>
      <c r="C24" s="134">
        <v>1</v>
      </c>
      <c r="D24" s="41"/>
      <c r="E24" s="236">
        <f>'MOF 2020-21'!E24:F24</f>
        <v>0</v>
      </c>
      <c r="F24" s="237"/>
      <c r="G24" s="105"/>
      <c r="H24" s="15">
        <f>C24*E24/12*4</f>
        <v>0</v>
      </c>
      <c r="I24" s="15">
        <f>H24-(H24/1.327)</f>
        <v>0</v>
      </c>
      <c r="J24" s="16">
        <f>H24-I24</f>
        <v>0</v>
      </c>
    </row>
    <row r="25" spans="1:10" s="43" customFormat="1" ht="12.75" customHeight="1" thickBot="1" x14ac:dyDescent="0.25">
      <c r="A25" s="103"/>
      <c r="B25" s="104"/>
      <c r="C25" s="104"/>
      <c r="D25" s="41"/>
      <c r="E25" s="93"/>
      <c r="F25" s="93"/>
      <c r="G25" s="105"/>
      <c r="H25" s="106"/>
      <c r="I25" s="106"/>
      <c r="J25" s="107"/>
    </row>
    <row r="26" spans="1:10" ht="18" customHeight="1" thickBot="1" x14ac:dyDescent="0.25">
      <c r="A26" s="27"/>
      <c r="B26" s="239" t="s">
        <v>20</v>
      </c>
      <c r="C26" s="240"/>
      <c r="D26" s="240"/>
      <c r="E26" s="240"/>
      <c r="F26" s="241"/>
      <c r="G26" s="28"/>
      <c r="H26" s="29">
        <f>H6+H7+H9+H12+H16+H17+H19+H21+H23+H24</f>
        <v>0</v>
      </c>
      <c r="I26" s="29">
        <f>I6+I7+I9+I12+I16+I17+I19+I21+I23+I24</f>
        <v>0</v>
      </c>
      <c r="J26" s="29">
        <f>J6+J7+J9+J12+J16+J17+J19+J21+J23+J24</f>
        <v>0</v>
      </c>
    </row>
    <row r="27" spans="1:10" ht="6.75" customHeight="1" thickBo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3"/>
    </row>
    <row r="28" spans="1:10" ht="4.5" customHeight="1" thickBo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34"/>
    </row>
    <row r="29" spans="1:10" ht="15" x14ac:dyDescent="0.2">
      <c r="A29" s="174" t="s">
        <v>7</v>
      </c>
      <c r="B29" s="175"/>
      <c r="C29" s="175"/>
      <c r="D29" s="175"/>
      <c r="E29" s="175"/>
      <c r="F29" s="175"/>
      <c r="G29" s="175"/>
      <c r="H29" s="175"/>
      <c r="I29" s="175"/>
      <c r="J29" s="176"/>
    </row>
    <row r="30" spans="1:10" ht="6.75" customHeight="1" thickBo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</row>
    <row r="31" spans="1:10" ht="13.5" thickBot="1" x14ac:dyDescent="0.25">
      <c r="A31" s="35" t="s">
        <v>8</v>
      </c>
      <c r="B31" s="36"/>
      <c r="C31" s="56">
        <f>'MOF 2020-21'!C30</f>
        <v>0</v>
      </c>
      <c r="D31" s="3"/>
      <c r="E31" s="164">
        <f>'MOF 2020-21'!E30:F30</f>
        <v>1422.02</v>
      </c>
      <c r="F31" s="165"/>
      <c r="G31" s="37"/>
      <c r="H31" s="15">
        <f>C31*E31/12*4</f>
        <v>0</v>
      </c>
      <c r="I31" s="15">
        <f>H31-(H31/1.327)</f>
        <v>0</v>
      </c>
      <c r="J31" s="16">
        <f>H31-I31</f>
        <v>0</v>
      </c>
    </row>
    <row r="32" spans="1:10" ht="5.0999999999999996" customHeight="1" thickBot="1" x14ac:dyDescent="0.25">
      <c r="A32" s="2"/>
      <c r="B32" s="3"/>
      <c r="C32" s="3"/>
      <c r="D32" s="3"/>
      <c r="E32" s="3"/>
      <c r="F32" s="3"/>
      <c r="G32" s="3"/>
      <c r="H32" s="3"/>
      <c r="I32" s="3"/>
      <c r="J32" s="4"/>
    </row>
    <row r="33" spans="1:10" ht="13.5" thickBot="1" x14ac:dyDescent="0.25">
      <c r="A33" s="5" t="s">
        <v>9</v>
      </c>
      <c r="B33" s="6"/>
      <c r="C33" s="56">
        <f>'MOF 2020-21'!C32</f>
        <v>0</v>
      </c>
      <c r="D33" s="3"/>
      <c r="E33" s="164">
        <f>'MOF 2020-21'!E32:F32</f>
        <v>615.97</v>
      </c>
      <c r="F33" s="165"/>
      <c r="G33" s="37"/>
      <c r="H33" s="15">
        <f>C33*E33/12*4</f>
        <v>0</v>
      </c>
      <c r="I33" s="15">
        <f>H33-(H33/1.327)</f>
        <v>0</v>
      </c>
      <c r="J33" s="16">
        <f>H33-I33</f>
        <v>0</v>
      </c>
    </row>
    <row r="34" spans="1:10" ht="5.0999999999999996" customHeight="1" thickBot="1" x14ac:dyDescent="0.25">
      <c r="A34" s="2"/>
      <c r="B34" s="3"/>
      <c r="C34" s="3"/>
      <c r="D34" s="3"/>
      <c r="E34" s="3"/>
      <c r="F34" s="3"/>
      <c r="G34" s="3"/>
      <c r="H34" s="3"/>
      <c r="I34" s="3"/>
      <c r="J34" s="4"/>
    </row>
    <row r="35" spans="1:10" ht="13.5" thickBot="1" x14ac:dyDescent="0.25">
      <c r="A35" s="5" t="s">
        <v>10</v>
      </c>
      <c r="B35" s="6"/>
      <c r="C35" s="56">
        <f>'MOF 2020-21'!C34</f>
        <v>0</v>
      </c>
      <c r="D35" s="3"/>
      <c r="E35" s="164">
        <f>'MOF 2020-21'!E34:F34</f>
        <v>36.520000000000003</v>
      </c>
      <c r="F35" s="165"/>
      <c r="G35" s="14"/>
      <c r="H35" s="15">
        <f>C35*E35/12*4</f>
        <v>0</v>
      </c>
      <c r="I35" s="15">
        <f>H35-(H35/1.327)</f>
        <v>0</v>
      </c>
      <c r="J35" s="16">
        <f>H35-I35</f>
        <v>0</v>
      </c>
    </row>
    <row r="36" spans="1:10" ht="13.5" thickBot="1" x14ac:dyDescent="0.25">
      <c r="A36" s="166" t="s">
        <v>62</v>
      </c>
      <c r="B36" s="167"/>
      <c r="C36" s="168"/>
      <c r="D36" s="3"/>
      <c r="E36" s="38"/>
      <c r="F36" s="39"/>
      <c r="G36" s="39"/>
      <c r="H36" s="19"/>
      <c r="I36" s="19"/>
      <c r="J36" s="40"/>
    </row>
    <row r="37" spans="1:10" s="43" customFormat="1" ht="12.75" customHeight="1" thickBot="1" x14ac:dyDescent="0.25">
      <c r="A37" s="170" t="s">
        <v>11</v>
      </c>
      <c r="B37" s="171"/>
      <c r="C37" s="172"/>
      <c r="D37" s="41"/>
      <c r="E37" s="173"/>
      <c r="F37" s="173"/>
      <c r="G37" s="42"/>
      <c r="H37" s="29">
        <f>H31+H33+H35</f>
        <v>0</v>
      </c>
      <c r="I37" s="29">
        <f>I31+I33+I35</f>
        <v>0</v>
      </c>
      <c r="J37" s="29">
        <f>J31+J33+J35</f>
        <v>0</v>
      </c>
    </row>
    <row r="38" spans="1:10" ht="8.25" customHeight="1" thickBot="1" x14ac:dyDescent="0.25">
      <c r="A38" s="91"/>
      <c r="B38" s="92"/>
      <c r="C38" s="92"/>
      <c r="D38" s="3"/>
      <c r="E38" s="38"/>
      <c r="F38" s="39"/>
      <c r="G38" s="39"/>
      <c r="H38" s="19"/>
      <c r="I38" s="19"/>
      <c r="J38" s="40"/>
    </row>
    <row r="39" spans="1:10" ht="15" x14ac:dyDescent="0.2">
      <c r="A39" s="174" t="s">
        <v>12</v>
      </c>
      <c r="B39" s="175"/>
      <c r="C39" s="175"/>
      <c r="D39" s="175"/>
      <c r="E39" s="175"/>
      <c r="F39" s="175"/>
      <c r="G39" s="175"/>
      <c r="H39" s="175"/>
      <c r="I39" s="175"/>
      <c r="J39" s="176"/>
    </row>
    <row r="40" spans="1:10" ht="6.75" customHeight="1" thickBot="1" x14ac:dyDescent="0.25">
      <c r="A40" s="2"/>
      <c r="B40" s="3"/>
      <c r="C40" s="3"/>
      <c r="D40" s="3"/>
      <c r="E40" s="3"/>
      <c r="F40" s="3"/>
      <c r="G40" s="3"/>
      <c r="H40" s="3"/>
      <c r="I40" s="3"/>
      <c r="J40" s="4"/>
    </row>
    <row r="41" spans="1:10" ht="13.5" thickBot="1" x14ac:dyDescent="0.25">
      <c r="A41" s="5" t="s">
        <v>13</v>
      </c>
      <c r="B41" s="6"/>
      <c r="C41" s="56">
        <f>'MOF 2020-21'!C41</f>
        <v>0</v>
      </c>
      <c r="D41" s="3"/>
      <c r="E41" s="180" t="s">
        <v>19</v>
      </c>
      <c r="F41" s="181"/>
      <c r="G41" s="169"/>
      <c r="H41" s="8" t="s">
        <v>6</v>
      </c>
      <c r="I41" s="8" t="s">
        <v>0</v>
      </c>
      <c r="J41" s="9" t="s">
        <v>5</v>
      </c>
    </row>
    <row r="42" spans="1:10" ht="12.75" customHeight="1" thickBot="1" x14ac:dyDescent="0.25">
      <c r="A42" s="185" t="s">
        <v>65</v>
      </c>
      <c r="B42" s="186"/>
      <c r="C42" s="187"/>
      <c r="D42" s="3"/>
      <c r="E42" s="180" t="s">
        <v>4</v>
      </c>
      <c r="F42" s="184"/>
      <c r="G42" s="169"/>
      <c r="H42" s="11" t="s">
        <v>4</v>
      </c>
      <c r="I42" s="12">
        <v>0.32700000000000001</v>
      </c>
      <c r="J42" s="13" t="s">
        <v>3</v>
      </c>
    </row>
    <row r="43" spans="1:10" ht="12.75" customHeight="1" thickBot="1" x14ac:dyDescent="0.25">
      <c r="A43" s="188"/>
      <c r="B43" s="189"/>
      <c r="C43" s="190"/>
      <c r="D43" s="3"/>
      <c r="E43" s="182">
        <f>'MOF 2020-21'!E43:F43</f>
        <v>151.49</v>
      </c>
      <c r="F43" s="183"/>
      <c r="G43" s="44"/>
      <c r="H43" s="29">
        <f>C41*E43/12*4</f>
        <v>0</v>
      </c>
      <c r="I43" s="29">
        <f>H43-(H43/1.327)</f>
        <v>0</v>
      </c>
      <c r="J43" s="29">
        <f>H43-I43</f>
        <v>0</v>
      </c>
    </row>
    <row r="44" spans="1:10" ht="7.5" customHeight="1" thickBot="1" x14ac:dyDescent="0.25">
      <c r="A44" s="2"/>
      <c r="B44" s="3"/>
      <c r="C44" s="3"/>
      <c r="D44" s="3"/>
      <c r="E44" s="18"/>
      <c r="F44" s="18"/>
      <c r="G44" s="18"/>
      <c r="H44" s="19"/>
      <c r="I44" s="19"/>
      <c r="J44" s="20"/>
    </row>
    <row r="45" spans="1:10" ht="15" x14ac:dyDescent="0.2">
      <c r="A45" s="174" t="s">
        <v>14</v>
      </c>
      <c r="B45" s="175"/>
      <c r="C45" s="175"/>
      <c r="D45" s="175"/>
      <c r="E45" s="175"/>
      <c r="F45" s="175"/>
      <c r="G45" s="175"/>
      <c r="H45" s="175"/>
      <c r="I45" s="175"/>
      <c r="J45" s="176"/>
    </row>
    <row r="46" spans="1:10" ht="6.75" customHeight="1" x14ac:dyDescent="0.2">
      <c r="A46" s="2"/>
      <c r="B46" s="3"/>
      <c r="C46" s="3"/>
      <c r="D46" s="3"/>
      <c r="E46" s="3"/>
      <c r="F46" s="3"/>
      <c r="G46" s="3"/>
      <c r="H46" s="3"/>
      <c r="I46" s="3"/>
      <c r="J46" s="4"/>
    </row>
    <row r="47" spans="1:10" ht="5.0999999999999996" customHeight="1" thickBot="1" x14ac:dyDescent="0.25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 x14ac:dyDescent="0.25">
      <c r="A48" s="5" t="s">
        <v>15</v>
      </c>
      <c r="B48" s="6"/>
      <c r="C48" s="56">
        <f>'MOF 2020-21'!C48</f>
        <v>0</v>
      </c>
      <c r="D48" s="3"/>
      <c r="E48" s="164">
        <f>'MOF 2020-21'!E48:F48</f>
        <v>85.55</v>
      </c>
      <c r="F48" s="165"/>
      <c r="G48" s="14"/>
      <c r="H48" s="15">
        <f>C48*E48/12*4</f>
        <v>0</v>
      </c>
      <c r="I48" s="15">
        <f>H48-(H48/1.327)</f>
        <v>0</v>
      </c>
      <c r="J48" s="16">
        <f>H48-I48</f>
        <v>0</v>
      </c>
    </row>
    <row r="49" spans="1:10" x14ac:dyDescent="0.2">
      <c r="A49" s="166" t="s">
        <v>62</v>
      </c>
      <c r="B49" s="167"/>
      <c r="C49" s="168"/>
      <c r="D49" s="3"/>
      <c r="E49" s="193"/>
      <c r="F49" s="193"/>
      <c r="G49" s="37"/>
      <c r="H49" s="47"/>
      <c r="I49" s="47"/>
      <c r="J49" s="48"/>
    </row>
    <row r="50" spans="1:10" ht="5.0999999999999996" customHeight="1" thickBot="1" x14ac:dyDescent="0.25">
      <c r="A50" s="2"/>
      <c r="B50" s="3"/>
      <c r="C50" s="3"/>
      <c r="D50" s="3"/>
      <c r="E50" s="3"/>
      <c r="F50" s="3"/>
      <c r="G50" s="3"/>
      <c r="H50" s="3"/>
      <c r="I50" s="3"/>
      <c r="J50" s="4"/>
    </row>
    <row r="51" spans="1:10" ht="12.75" customHeight="1" thickBot="1" x14ac:dyDescent="0.25">
      <c r="A51" s="35" t="s">
        <v>23</v>
      </c>
      <c r="B51" s="49"/>
      <c r="C51" s="56">
        <f>'MOF 2020-21'!C51</f>
        <v>0</v>
      </c>
      <c r="D51" s="3"/>
      <c r="E51" s="164">
        <f>'MOF 2020-21'!E51:F51</f>
        <v>2500</v>
      </c>
      <c r="F51" s="165"/>
      <c r="G51" s="14"/>
      <c r="H51" s="15">
        <f>C51*E51/12*4</f>
        <v>0</v>
      </c>
      <c r="I51" s="15">
        <f>H51-(H51/1.327)</f>
        <v>0</v>
      </c>
      <c r="J51" s="16">
        <f>H51-I51</f>
        <v>0</v>
      </c>
    </row>
    <row r="52" spans="1:10" ht="5.0999999999999996" customHeight="1" thickBot="1" x14ac:dyDescent="0.25">
      <c r="A52" s="2"/>
      <c r="B52" s="3"/>
      <c r="C52" s="3"/>
      <c r="D52" s="3"/>
      <c r="E52" s="3"/>
      <c r="F52" s="3"/>
      <c r="G52" s="3"/>
      <c r="H52" s="3"/>
      <c r="I52" s="3"/>
      <c r="J52" s="4"/>
    </row>
    <row r="53" spans="1:10" s="43" customFormat="1" ht="12.75" customHeight="1" thickBot="1" x14ac:dyDescent="0.25">
      <c r="A53" s="170" t="s">
        <v>11</v>
      </c>
      <c r="B53" s="171"/>
      <c r="C53" s="172"/>
      <c r="D53" s="41"/>
      <c r="E53" s="173"/>
      <c r="F53" s="173"/>
      <c r="G53" s="42"/>
      <c r="H53" s="29">
        <f>H48+H51</f>
        <v>0</v>
      </c>
      <c r="I53" s="29">
        <f>I48+I51</f>
        <v>0</v>
      </c>
      <c r="J53" s="29">
        <f>J48+J51</f>
        <v>0</v>
      </c>
    </row>
    <row r="54" spans="1:10" ht="6.75" customHeight="1" thickBot="1" x14ac:dyDescent="0.25">
      <c r="A54" s="2"/>
      <c r="B54" s="3"/>
      <c r="C54" s="3"/>
      <c r="D54" s="3"/>
      <c r="E54" s="3"/>
      <c r="F54" s="3"/>
      <c r="G54" s="3"/>
      <c r="H54" s="3"/>
      <c r="I54" s="3"/>
      <c r="J54" s="4"/>
    </row>
    <row r="55" spans="1:10" ht="15" x14ac:dyDescent="0.2">
      <c r="A55" s="174" t="s">
        <v>16</v>
      </c>
      <c r="B55" s="175"/>
      <c r="C55" s="175"/>
      <c r="D55" s="175"/>
      <c r="E55" s="175"/>
      <c r="F55" s="175"/>
      <c r="G55" s="175"/>
      <c r="H55" s="175"/>
      <c r="I55" s="175"/>
      <c r="J55" s="176"/>
    </row>
    <row r="56" spans="1:10" ht="6.75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x14ac:dyDescent="0.2">
      <c r="A57" s="194" t="s">
        <v>10</v>
      </c>
      <c r="B57" s="195"/>
      <c r="C57" s="50"/>
      <c r="D57" s="3"/>
      <c r="E57" s="180" t="s">
        <v>19</v>
      </c>
      <c r="F57" s="181"/>
      <c r="G57" s="169"/>
      <c r="H57" s="8" t="s">
        <v>6</v>
      </c>
      <c r="I57" s="8" t="s">
        <v>0</v>
      </c>
      <c r="J57" s="9" t="s">
        <v>5</v>
      </c>
    </row>
    <row r="58" spans="1:10" ht="12.75" customHeight="1" x14ac:dyDescent="0.2">
      <c r="A58" s="166" t="s">
        <v>62</v>
      </c>
      <c r="B58" s="167"/>
      <c r="C58" s="168"/>
      <c r="D58" s="3"/>
      <c r="E58" s="180" t="s">
        <v>4</v>
      </c>
      <c r="F58" s="184"/>
      <c r="G58" s="169"/>
      <c r="H58" s="11" t="s">
        <v>4</v>
      </c>
      <c r="I58" s="12">
        <v>0.32700000000000001</v>
      </c>
      <c r="J58" s="13" t="s">
        <v>3</v>
      </c>
    </row>
    <row r="59" spans="1:10" ht="5.0999999999999996" customHeight="1" thickBot="1" x14ac:dyDescent="0.25">
      <c r="A59" s="2"/>
      <c r="B59" s="3"/>
      <c r="C59" s="3"/>
      <c r="D59" s="3"/>
      <c r="E59" s="3"/>
      <c r="F59" s="3"/>
      <c r="G59" s="3"/>
      <c r="H59" s="3"/>
      <c r="I59" s="3"/>
      <c r="J59" s="4"/>
    </row>
    <row r="60" spans="1:10" ht="13.5" thickBot="1" x14ac:dyDescent="0.25">
      <c r="A60" s="51" t="s">
        <v>17</v>
      </c>
      <c r="B60" s="36"/>
      <c r="C60" s="56">
        <f>'MOF 2020-21'!C60</f>
        <v>0</v>
      </c>
      <c r="D60" s="3"/>
      <c r="E60" s="164">
        <f>'MOF 2020-21'!E60:F60</f>
        <v>27.09</v>
      </c>
      <c r="F60" s="165"/>
      <c r="G60" s="14"/>
      <c r="H60" s="15">
        <f>C60*E60/12*4</f>
        <v>0</v>
      </c>
      <c r="I60" s="15">
        <f>H60-(H60/1.327)</f>
        <v>0</v>
      </c>
      <c r="J60" s="16">
        <f>H60-I60</f>
        <v>0</v>
      </c>
    </row>
    <row r="61" spans="1:10" ht="5.0999999999999996" customHeight="1" thickBot="1" x14ac:dyDescent="0.25">
      <c r="A61" s="2"/>
      <c r="B61" s="3"/>
      <c r="C61" s="3"/>
      <c r="D61" s="3"/>
      <c r="E61" s="3"/>
      <c r="F61" s="3"/>
      <c r="G61" s="3"/>
      <c r="H61" s="3"/>
      <c r="I61" s="3"/>
      <c r="J61" s="4"/>
    </row>
    <row r="62" spans="1:10" ht="13.5" thickBot="1" x14ac:dyDescent="0.25">
      <c r="A62" s="51" t="s">
        <v>18</v>
      </c>
      <c r="B62" s="36"/>
      <c r="C62" s="56">
        <f>'MOF 2020-21'!C62</f>
        <v>0</v>
      </c>
      <c r="D62" s="3"/>
      <c r="E62" s="164">
        <f>'MOF 2020-21'!E62:F62</f>
        <v>48.09</v>
      </c>
      <c r="F62" s="165"/>
      <c r="G62" s="14"/>
      <c r="H62" s="15">
        <f>C62*E62/12*4</f>
        <v>0</v>
      </c>
      <c r="I62" s="15">
        <f>H62-(H62/1.327)</f>
        <v>0</v>
      </c>
      <c r="J62" s="16">
        <f>H62-I62</f>
        <v>0</v>
      </c>
    </row>
    <row r="63" spans="1:10" ht="5.0999999999999996" customHeight="1" thickBot="1" x14ac:dyDescent="0.25">
      <c r="A63" s="2"/>
      <c r="B63" s="3"/>
      <c r="C63" s="3"/>
      <c r="D63" s="3"/>
      <c r="E63" s="3"/>
      <c r="F63" s="3"/>
      <c r="G63" s="3"/>
      <c r="H63" s="3"/>
      <c r="I63" s="3"/>
      <c r="J63" s="4"/>
    </row>
    <row r="64" spans="1:10" s="43" customFormat="1" ht="12.75" customHeight="1" thickBot="1" x14ac:dyDescent="0.25">
      <c r="A64" s="170" t="s">
        <v>11</v>
      </c>
      <c r="B64" s="171"/>
      <c r="C64" s="172"/>
      <c r="D64" s="41"/>
      <c r="E64" s="173"/>
      <c r="F64" s="173"/>
      <c r="G64" s="42"/>
      <c r="H64" s="29">
        <f>H60+H62</f>
        <v>0</v>
      </c>
      <c r="I64" s="29">
        <f>I60+I62</f>
        <v>0</v>
      </c>
      <c r="J64" s="29">
        <f>J60+J62</f>
        <v>0</v>
      </c>
    </row>
    <row r="65" spans="1:10" s="43" customFormat="1" ht="12.75" customHeight="1" thickBot="1" x14ac:dyDescent="0.25">
      <c r="A65" s="110"/>
      <c r="B65" s="111"/>
      <c r="C65" s="111"/>
      <c r="D65" s="41"/>
      <c r="E65" s="93"/>
      <c r="F65" s="93"/>
      <c r="G65" s="105"/>
      <c r="H65" s="112"/>
      <c r="I65" s="112"/>
      <c r="J65" s="113"/>
    </row>
    <row r="66" spans="1:10" s="43" customFormat="1" ht="15" x14ac:dyDescent="0.2">
      <c r="A66" s="174" t="s">
        <v>36</v>
      </c>
      <c r="B66" s="175"/>
      <c r="C66" s="175"/>
      <c r="D66" s="175"/>
      <c r="E66" s="175"/>
      <c r="F66" s="175"/>
      <c r="G66" s="175"/>
      <c r="H66" s="175"/>
      <c r="I66" s="175"/>
      <c r="J66" s="176"/>
    </row>
    <row r="67" spans="1:10" s="43" customFormat="1" ht="6" customHeight="1" thickBot="1" x14ac:dyDescent="0.25">
      <c r="A67" s="103"/>
      <c r="B67" s="104"/>
      <c r="C67" s="104"/>
      <c r="D67" s="41"/>
      <c r="E67" s="93"/>
      <c r="F67" s="93"/>
      <c r="G67" s="105"/>
      <c r="H67" s="106"/>
      <c r="I67" s="106"/>
      <c r="J67" s="107"/>
    </row>
    <row r="68" spans="1:10" s="43" customFormat="1" ht="12.75" customHeight="1" thickBot="1" x14ac:dyDescent="0.25">
      <c r="A68" s="245"/>
      <c r="B68" s="246"/>
      <c r="C68" s="133">
        <f>'MOF 2020-21'!C68</f>
        <v>1</v>
      </c>
      <c r="D68" s="41"/>
      <c r="E68" s="236">
        <f>'MOF 2020-21'!E68:F68</f>
        <v>0</v>
      </c>
      <c r="F68" s="237"/>
      <c r="G68" s="105"/>
      <c r="H68" s="29">
        <f>C68*E68/12*4</f>
        <v>0</v>
      </c>
      <c r="I68" s="29">
        <f>H68-(H68/1.327)</f>
        <v>0</v>
      </c>
      <c r="J68" s="29">
        <f>H68-I68</f>
        <v>0</v>
      </c>
    </row>
    <row r="69" spans="1:10" ht="3" customHeight="1" thickBo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34"/>
    </row>
    <row r="70" spans="1:10" ht="16.5" thickBot="1" x14ac:dyDescent="0.25">
      <c r="A70" s="247" t="s">
        <v>55</v>
      </c>
      <c r="B70" s="248"/>
      <c r="C70" s="248"/>
      <c r="D70" s="248"/>
      <c r="E70" s="248"/>
      <c r="F70" s="249"/>
      <c r="G70" s="31"/>
      <c r="H70" s="116">
        <f>H26+H37+H53+H43+H64+H68</f>
        <v>0</v>
      </c>
      <c r="I70" s="116">
        <f>I26+I37+I53+I43+I64+I68</f>
        <v>0</v>
      </c>
      <c r="J70" s="116">
        <f>J26+J37+J53+J43+J64+J68</f>
        <v>0</v>
      </c>
    </row>
    <row r="71" spans="1:10" ht="4.5" customHeight="1" x14ac:dyDescent="0.2"/>
    <row r="72" spans="1:10" x14ac:dyDescent="0.2">
      <c r="A72" s="114" t="s">
        <v>52</v>
      </c>
    </row>
    <row r="73" spans="1:10" x14ac:dyDescent="0.2">
      <c r="A73" s="114" t="s">
        <v>54</v>
      </c>
    </row>
  </sheetData>
  <sheetProtection password="834F" sheet="1" selectLockedCells="1" selectUnlockedCells="1"/>
  <mergeCells count="59">
    <mergeCell ref="A70:F70"/>
    <mergeCell ref="A64:C64"/>
    <mergeCell ref="E64:F64"/>
    <mergeCell ref="A57:B57"/>
    <mergeCell ref="E57:F57"/>
    <mergeCell ref="A68:B68"/>
    <mergeCell ref="E68:F68"/>
    <mergeCell ref="E60:F60"/>
    <mergeCell ref="E62:F62"/>
    <mergeCell ref="A19:B19"/>
    <mergeCell ref="E23:F23"/>
    <mergeCell ref="A24:B24"/>
    <mergeCell ref="E51:F51"/>
    <mergeCell ref="A53:C53"/>
    <mergeCell ref="E53:F53"/>
    <mergeCell ref="E24:F24"/>
    <mergeCell ref="E43:F43"/>
    <mergeCell ref="A45:J45"/>
    <mergeCell ref="E19:F19"/>
    <mergeCell ref="E48:F48"/>
    <mergeCell ref="E49:F49"/>
    <mergeCell ref="A23:B23"/>
    <mergeCell ref="A39:J39"/>
    <mergeCell ref="G57:G58"/>
    <mergeCell ref="A58:C58"/>
    <mergeCell ref="E58:F58"/>
    <mergeCell ref="A55:J55"/>
    <mergeCell ref="E41:F41"/>
    <mergeCell ref="G41:G42"/>
    <mergeCell ref="A42:C43"/>
    <mergeCell ref="E42:F42"/>
    <mergeCell ref="A37:C37"/>
    <mergeCell ref="E37:F37"/>
    <mergeCell ref="A1:B2"/>
    <mergeCell ref="C1:J1"/>
    <mergeCell ref="C2:J2"/>
    <mergeCell ref="E4:F4"/>
    <mergeCell ref="E5:F5"/>
    <mergeCell ref="E6:F6"/>
    <mergeCell ref="A13:B13"/>
    <mergeCell ref="A15:B15"/>
    <mergeCell ref="B26:F26"/>
    <mergeCell ref="A49:C49"/>
    <mergeCell ref="E7:F7"/>
    <mergeCell ref="A66:J66"/>
    <mergeCell ref="E33:F33"/>
    <mergeCell ref="E9:F9"/>
    <mergeCell ref="A12:B12"/>
    <mergeCell ref="E12:F12"/>
    <mergeCell ref="A16:B16"/>
    <mergeCell ref="A17:B17"/>
    <mergeCell ref="E31:F31"/>
    <mergeCell ref="E35:F35"/>
    <mergeCell ref="A36:C36"/>
    <mergeCell ref="E16:F16"/>
    <mergeCell ref="E17:F17"/>
    <mergeCell ref="A21:B21"/>
    <mergeCell ref="E21:F21"/>
    <mergeCell ref="A29:J29"/>
  </mergeCells>
  <pageMargins left="0.39370078740157483" right="0.39370078740157483" top="0.35433070866141736" bottom="0.27559055118110237" header="0.39370078740157483" footer="0.51181102362204722"/>
  <pageSetup paperSize="9" scale="90" orientation="portrait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A21" sqref="A21:B21"/>
    </sheetView>
  </sheetViews>
  <sheetFormatPr defaultRowHeight="12.75" x14ac:dyDescent="0.2"/>
  <cols>
    <col min="1" max="1" width="10.7109375" style="1" customWidth="1"/>
    <col min="2" max="2" width="14.7109375" style="1" customWidth="1"/>
    <col min="3" max="3" width="13.42578125" style="1" customWidth="1"/>
    <col min="4" max="4" width="2.28515625" style="1" customWidth="1"/>
    <col min="5" max="5" width="7.140625" style="1" customWidth="1"/>
    <col min="6" max="6" width="5.42578125" style="1" customWidth="1"/>
    <col min="7" max="7" width="1" style="1" customWidth="1"/>
    <col min="8" max="8" width="14.28515625" style="1" customWidth="1"/>
    <col min="9" max="9" width="13.7109375" style="1" customWidth="1"/>
    <col min="10" max="10" width="20.28515625" style="1" customWidth="1"/>
    <col min="11" max="16384" width="9.140625" style="1"/>
  </cols>
  <sheetData>
    <row r="1" spans="1:12" ht="18" x14ac:dyDescent="0.2">
      <c r="A1" s="202"/>
      <c r="B1" s="203"/>
      <c r="C1" s="196" t="s">
        <v>44</v>
      </c>
      <c r="D1" s="197"/>
      <c r="E1" s="197"/>
      <c r="F1" s="197"/>
      <c r="G1" s="197"/>
      <c r="H1" s="197"/>
      <c r="I1" s="197"/>
      <c r="J1" s="198"/>
    </row>
    <row r="2" spans="1:12" ht="18.75" thickBot="1" x14ac:dyDescent="0.25">
      <c r="A2" s="204"/>
      <c r="B2" s="205"/>
      <c r="C2" s="199" t="s">
        <v>67</v>
      </c>
      <c r="D2" s="200"/>
      <c r="E2" s="200"/>
      <c r="F2" s="200"/>
      <c r="G2" s="200"/>
      <c r="H2" s="200"/>
      <c r="I2" s="200"/>
      <c r="J2" s="201"/>
    </row>
    <row r="3" spans="1:12" ht="6.75" customHeight="1" x14ac:dyDescent="0.2">
      <c r="A3" s="2"/>
      <c r="B3" s="3"/>
      <c r="C3" s="3"/>
      <c r="D3" s="3"/>
      <c r="E3" s="3"/>
      <c r="F3" s="3"/>
      <c r="G3" s="3"/>
      <c r="H3" s="3"/>
      <c r="I3" s="3"/>
      <c r="J3" s="4"/>
    </row>
    <row r="4" spans="1:12" x14ac:dyDescent="0.2">
      <c r="A4" s="27"/>
      <c r="B4" s="28"/>
      <c r="C4" s="28"/>
      <c r="D4" s="3"/>
      <c r="E4" s="180" t="s">
        <v>19</v>
      </c>
      <c r="F4" s="184"/>
      <c r="G4" s="7"/>
      <c r="H4" s="8" t="s">
        <v>6</v>
      </c>
      <c r="I4" s="8" t="s">
        <v>0</v>
      </c>
      <c r="J4" s="9" t="s">
        <v>5</v>
      </c>
    </row>
    <row r="5" spans="1:12" ht="13.5" thickBot="1" x14ac:dyDescent="0.25">
      <c r="A5" s="84" t="s">
        <v>62</v>
      </c>
      <c r="B5" s="28"/>
      <c r="C5" s="28"/>
      <c r="D5" s="3"/>
      <c r="E5" s="180" t="s">
        <v>4</v>
      </c>
      <c r="F5" s="184"/>
      <c r="G5" s="10"/>
      <c r="H5" s="11" t="s">
        <v>4</v>
      </c>
      <c r="I5" s="12">
        <v>0.32700000000000001</v>
      </c>
      <c r="J5" s="13" t="s">
        <v>3</v>
      </c>
    </row>
    <row r="6" spans="1:12" ht="13.5" thickBot="1" x14ac:dyDescent="0.25">
      <c r="A6" s="5" t="s">
        <v>1</v>
      </c>
      <c r="B6" s="6"/>
      <c r="C6" s="56">
        <f>'MOF 2020-21'!C6</f>
        <v>0</v>
      </c>
      <c r="D6" s="3"/>
      <c r="E6" s="164">
        <f>'MOF 2020-21'!E6:F6</f>
        <v>323.69</v>
      </c>
      <c r="F6" s="165"/>
      <c r="G6" s="3"/>
      <c r="H6" s="15">
        <f>C6*E6/12*8</f>
        <v>0</v>
      </c>
      <c r="I6" s="15">
        <f>H6-(H6/1.327)</f>
        <v>0</v>
      </c>
      <c r="J6" s="16">
        <f>H6-I6</f>
        <v>0</v>
      </c>
    </row>
    <row r="7" spans="1:12" ht="13.5" thickBot="1" x14ac:dyDescent="0.25">
      <c r="A7" s="35" t="s">
        <v>22</v>
      </c>
      <c r="B7" s="53"/>
      <c r="C7" s="56">
        <f>'MOF 2020-21'!C7</f>
        <v>0</v>
      </c>
      <c r="D7" s="3"/>
      <c r="E7" s="182">
        <f>'MOF 2020-21'!E7:F7</f>
        <v>336.1</v>
      </c>
      <c r="F7" s="183"/>
      <c r="G7" s="14"/>
      <c r="H7" s="15">
        <f>C7*E7/12*8</f>
        <v>0</v>
      </c>
      <c r="I7" s="15">
        <f>H7-(H7/1.327)</f>
        <v>0</v>
      </c>
      <c r="J7" s="16">
        <f>H7-I7</f>
        <v>0</v>
      </c>
      <c r="L7" s="17"/>
    </row>
    <row r="8" spans="1:12" ht="6.75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4"/>
    </row>
    <row r="9" spans="1:12" ht="13.5" thickBot="1" x14ac:dyDescent="0.25">
      <c r="A9" s="35" t="s">
        <v>21</v>
      </c>
      <c r="B9" s="53"/>
      <c r="C9" s="56">
        <f>'MOF 2020-21'!C9</f>
        <v>0</v>
      </c>
      <c r="D9" s="3"/>
      <c r="E9" s="182">
        <f>'MOF 2020-21'!E9:F9</f>
        <v>1075.8599999999999</v>
      </c>
      <c r="F9" s="183"/>
      <c r="G9" s="54"/>
      <c r="H9" s="15">
        <f>C9*E9/12*8</f>
        <v>0</v>
      </c>
      <c r="I9" s="15">
        <f>H9-(H9/1.327)</f>
        <v>0</v>
      </c>
      <c r="J9" s="16">
        <f>H9-I9</f>
        <v>0</v>
      </c>
    </row>
    <row r="10" spans="1:12" ht="14.25" customHeight="1" x14ac:dyDescent="0.2">
      <c r="A10" s="55" t="s">
        <v>62</v>
      </c>
      <c r="B10" s="52"/>
      <c r="C10" s="52"/>
      <c r="D10" s="3"/>
      <c r="E10" s="18"/>
      <c r="F10" s="18"/>
      <c r="G10" s="18"/>
      <c r="H10" s="19"/>
      <c r="I10" s="19"/>
      <c r="J10" s="20"/>
    </row>
    <row r="11" spans="1:12" ht="7.5" customHeight="1" thickBot="1" x14ac:dyDescent="0.25">
      <c r="A11" s="2"/>
      <c r="B11" s="3"/>
      <c r="C11" s="3"/>
      <c r="D11" s="3"/>
      <c r="E11" s="18"/>
      <c r="F11" s="18"/>
      <c r="G11" s="18"/>
      <c r="H11" s="19"/>
      <c r="I11" s="19"/>
      <c r="J11" s="20"/>
    </row>
    <row r="12" spans="1:12" ht="13.5" thickBot="1" x14ac:dyDescent="0.25">
      <c r="A12" s="210" t="s">
        <v>2</v>
      </c>
      <c r="B12" s="211"/>
      <c r="C12" s="56">
        <f>'MOF 2020-21'!C12</f>
        <v>0</v>
      </c>
      <c r="D12" s="3"/>
      <c r="E12" s="182">
        <f>'MOF 2020-21'!E12:F12</f>
        <v>2547.42</v>
      </c>
      <c r="F12" s="183"/>
      <c r="G12" s="86"/>
      <c r="H12" s="15">
        <f>C12*E12/12*8</f>
        <v>0</v>
      </c>
      <c r="I12" s="15">
        <f>H12-(H12/1.327)</f>
        <v>0</v>
      </c>
      <c r="J12" s="16">
        <f>H12-I12</f>
        <v>0</v>
      </c>
    </row>
    <row r="13" spans="1:12" ht="13.5" customHeight="1" x14ac:dyDescent="0.2">
      <c r="A13" s="188" t="s">
        <v>64</v>
      </c>
      <c r="B13" s="189"/>
      <c r="C13" s="21"/>
      <c r="D13" s="3"/>
      <c r="E13" s="37"/>
      <c r="F13" s="37"/>
      <c r="G13" s="3"/>
      <c r="H13" s="3"/>
      <c r="I13" s="3"/>
      <c r="J13" s="4"/>
    </row>
    <row r="14" spans="1:12" ht="7.5" customHeight="1" x14ac:dyDescent="0.2">
      <c r="A14" s="99"/>
      <c r="B14" s="94"/>
      <c r="C14" s="100"/>
      <c r="D14" s="3"/>
      <c r="E14" s="37"/>
      <c r="F14" s="37"/>
      <c r="G14" s="3"/>
      <c r="H14" s="3"/>
      <c r="I14" s="3"/>
      <c r="J14" s="4"/>
    </row>
    <row r="15" spans="1:12" x14ac:dyDescent="0.2">
      <c r="A15" s="214" t="s">
        <v>46</v>
      </c>
      <c r="B15" s="215"/>
      <c r="C15" s="100"/>
      <c r="D15" s="3"/>
      <c r="E15" s="37"/>
      <c r="F15" s="37"/>
      <c r="G15" s="3"/>
      <c r="H15" s="3"/>
      <c r="I15" s="3"/>
      <c r="J15" s="4"/>
    </row>
    <row r="16" spans="1:12" ht="13.5" customHeight="1" x14ac:dyDescent="0.2">
      <c r="A16" s="234" t="s">
        <v>47</v>
      </c>
      <c r="B16" s="235"/>
      <c r="C16" s="133">
        <f>'MOF 2020-21'!C16</f>
        <v>1</v>
      </c>
      <c r="D16" s="3"/>
      <c r="E16" s="253">
        <f>'MOF 2020-21'!E16:F16</f>
        <v>0</v>
      </c>
      <c r="F16" s="253"/>
      <c r="G16" s="3"/>
      <c r="H16" s="15">
        <f>C16*E16/12*8</f>
        <v>0</v>
      </c>
      <c r="I16" s="15">
        <f>H16-(H16/1.327)</f>
        <v>0</v>
      </c>
      <c r="J16" s="16">
        <f>H16-I16</f>
        <v>0</v>
      </c>
    </row>
    <row r="17" spans="1:10" x14ac:dyDescent="0.2">
      <c r="A17" s="234" t="s">
        <v>50</v>
      </c>
      <c r="B17" s="235"/>
      <c r="C17" s="133">
        <f>'MOF 2020-21'!C17</f>
        <v>1</v>
      </c>
      <c r="D17" s="3"/>
      <c r="E17" s="253">
        <f>'MOF 2020-21'!E17:F17</f>
        <v>0</v>
      </c>
      <c r="F17" s="253"/>
      <c r="G17" s="3"/>
      <c r="H17" s="15">
        <f>C17*E17/12*8</f>
        <v>0</v>
      </c>
      <c r="I17" s="15">
        <f>H17-(H17/1.327)</f>
        <v>0</v>
      </c>
      <c r="J17" s="16">
        <f>H17-I17</f>
        <v>0</v>
      </c>
    </row>
    <row r="18" spans="1:10" ht="4.5" customHeight="1" x14ac:dyDescent="0.2">
      <c r="A18" s="98"/>
      <c r="B18" s="97"/>
      <c r="C18" s="97"/>
      <c r="D18" s="3"/>
      <c r="E18" s="96"/>
      <c r="F18" s="96"/>
      <c r="G18" s="3"/>
      <c r="H18" s="15"/>
      <c r="I18" s="15"/>
      <c r="J18" s="15"/>
    </row>
    <row r="19" spans="1:10" x14ac:dyDescent="0.2">
      <c r="A19" s="206" t="s">
        <v>51</v>
      </c>
      <c r="B19" s="207"/>
      <c r="C19" s="146">
        <v>1</v>
      </c>
      <c r="D19" s="3"/>
      <c r="E19" s="253">
        <f>'MOF 2020-21'!E19:F19</f>
        <v>0</v>
      </c>
      <c r="F19" s="253"/>
      <c r="G19" s="3"/>
      <c r="H19" s="15">
        <f>C19*E19/12*8</f>
        <v>0</v>
      </c>
      <c r="I19" s="15">
        <f>H19-(H19/1.327)</f>
        <v>0</v>
      </c>
      <c r="J19" s="15">
        <f>H19-I19</f>
        <v>0</v>
      </c>
    </row>
    <row r="20" spans="1:10" ht="6.75" customHeight="1" thickBot="1" x14ac:dyDescent="0.25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ht="24" customHeight="1" thickBot="1" x14ac:dyDescent="0.25">
      <c r="A21" s="223" t="s">
        <v>89</v>
      </c>
      <c r="B21" s="224"/>
      <c r="C21" s="56">
        <f>'MOF 2020-21'!C21</f>
        <v>0</v>
      </c>
      <c r="D21" s="3"/>
      <c r="E21" s="231">
        <f>'MOF 2020-21'!E21:F21</f>
        <v>320.14999999999998</v>
      </c>
      <c r="F21" s="231"/>
      <c r="G21" s="3"/>
      <c r="H21" s="15">
        <f>C21*E21/12*8</f>
        <v>0</v>
      </c>
      <c r="I21" s="15">
        <f>H21-(H21/1.327)</f>
        <v>0</v>
      </c>
      <c r="J21" s="16">
        <f>H21-I21</f>
        <v>0</v>
      </c>
    </row>
    <row r="22" spans="1:10" s="43" customFormat="1" ht="3.75" customHeight="1" thickBot="1" x14ac:dyDescent="0.25">
      <c r="A22" s="108"/>
      <c r="B22" s="109"/>
      <c r="C22" s="104"/>
      <c r="D22" s="41"/>
      <c r="E22" s="93"/>
      <c r="F22" s="93"/>
      <c r="G22" s="105"/>
      <c r="H22" s="106"/>
      <c r="I22" s="106"/>
      <c r="J22" s="107"/>
    </row>
    <row r="23" spans="1:10" s="43" customFormat="1" ht="14.25" customHeight="1" thickBot="1" x14ac:dyDescent="0.25">
      <c r="A23" s="242" t="s">
        <v>48</v>
      </c>
      <c r="B23" s="243"/>
      <c r="C23" s="56">
        <f>'MOF 2020-21'!C23</f>
        <v>0</v>
      </c>
      <c r="D23" s="41"/>
      <c r="E23" s="231">
        <f>'MOF 2020-21'!E23:F23</f>
        <v>117.96</v>
      </c>
      <c r="F23" s="231"/>
      <c r="G23" s="105"/>
      <c r="H23" s="15">
        <f>C23*E23/12*8</f>
        <v>0</v>
      </c>
      <c r="I23" s="15">
        <f>H23-(H23/1.327)</f>
        <v>0</v>
      </c>
      <c r="J23" s="16">
        <f>H23-I23</f>
        <v>0</v>
      </c>
    </row>
    <row r="24" spans="1:10" s="43" customFormat="1" ht="15" customHeight="1" x14ac:dyDescent="0.2">
      <c r="A24" s="246" t="s">
        <v>49</v>
      </c>
      <c r="B24" s="256"/>
      <c r="C24" s="136" t="e">
        <f>'MOF 2020-21'!#REF!</f>
        <v>#REF!</v>
      </c>
      <c r="D24" s="41"/>
      <c r="E24" s="253">
        <f>'MOF 2020-21'!E24:F24</f>
        <v>0</v>
      </c>
      <c r="F24" s="253"/>
      <c r="G24" s="105"/>
      <c r="H24" s="15">
        <f>E24/8</f>
        <v>0</v>
      </c>
      <c r="I24" s="15">
        <f>H24-(H24/1.327)</f>
        <v>0</v>
      </c>
      <c r="J24" s="16">
        <f>H24-I24</f>
        <v>0</v>
      </c>
    </row>
    <row r="25" spans="1:10" s="43" customFormat="1" ht="6" customHeight="1" thickBot="1" x14ac:dyDescent="0.25">
      <c r="A25" s="212"/>
      <c r="B25" s="213"/>
      <c r="C25" s="104"/>
      <c r="D25" s="41"/>
      <c r="E25" s="93"/>
      <c r="F25" s="93"/>
      <c r="G25" s="105"/>
      <c r="H25" s="106"/>
      <c r="I25" s="106"/>
      <c r="J25" s="107"/>
    </row>
    <row r="26" spans="1:10" ht="18" customHeight="1" thickBot="1" x14ac:dyDescent="0.25">
      <c r="A26" s="27"/>
      <c r="B26" s="239" t="s">
        <v>20</v>
      </c>
      <c r="C26" s="240"/>
      <c r="D26" s="240"/>
      <c r="E26" s="240"/>
      <c r="F26" s="241"/>
      <c r="G26" s="28"/>
      <c r="H26" s="29">
        <f>H6+H7+H9+H12+H16+H19+H17+H21+H23+H24</f>
        <v>0</v>
      </c>
      <c r="I26" s="29">
        <f>I6+I7+I9+I12+I16+I19+I17+I21+I23+I24</f>
        <v>0</v>
      </c>
      <c r="J26" s="29">
        <f>J6+J7+J9+J12+J16+J19+J17+J21+J23+J24</f>
        <v>0</v>
      </c>
    </row>
    <row r="27" spans="1:10" ht="6.75" customHeight="1" thickBo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3"/>
    </row>
    <row r="28" spans="1:10" ht="4.5" customHeight="1" thickBo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34"/>
    </row>
    <row r="29" spans="1:10" ht="15" x14ac:dyDescent="0.2">
      <c r="A29" s="174" t="s">
        <v>7</v>
      </c>
      <c r="B29" s="175"/>
      <c r="C29" s="175"/>
      <c r="D29" s="175"/>
      <c r="E29" s="175"/>
      <c r="F29" s="175"/>
      <c r="G29" s="175"/>
      <c r="H29" s="175"/>
      <c r="I29" s="175"/>
      <c r="J29" s="176"/>
    </row>
    <row r="30" spans="1:10" ht="5.0999999999999996" customHeight="1" thickBo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</row>
    <row r="31" spans="1:10" ht="13.5" thickBot="1" x14ac:dyDescent="0.25">
      <c r="A31" s="35" t="s">
        <v>8</v>
      </c>
      <c r="B31" s="36"/>
      <c r="C31" s="56">
        <f>'MOF 2020-21'!C30</f>
        <v>0</v>
      </c>
      <c r="D31" s="3"/>
      <c r="E31" s="164">
        <f>'MOF 2020-21'!E30:F30</f>
        <v>1422.02</v>
      </c>
      <c r="F31" s="165"/>
      <c r="G31" s="37"/>
      <c r="H31" s="15">
        <f>IF(C31&gt;=1,E31,0)/12*8</f>
        <v>0</v>
      </c>
      <c r="I31" s="15">
        <f>H31-(H31/1.327)</f>
        <v>0</v>
      </c>
      <c r="J31" s="16">
        <f>H31-I31</f>
        <v>0</v>
      </c>
    </row>
    <row r="32" spans="1:10" ht="5.0999999999999996" customHeight="1" thickBot="1" x14ac:dyDescent="0.25">
      <c r="A32" s="2"/>
      <c r="B32" s="3"/>
      <c r="C32" s="3"/>
      <c r="D32" s="3"/>
      <c r="E32" s="3"/>
      <c r="F32" s="3"/>
      <c r="G32" s="3"/>
      <c r="H32" s="3"/>
      <c r="I32" s="3"/>
      <c r="J32" s="4"/>
    </row>
    <row r="33" spans="1:10" ht="13.5" thickBot="1" x14ac:dyDescent="0.25">
      <c r="A33" s="5" t="s">
        <v>9</v>
      </c>
      <c r="B33" s="6"/>
      <c r="C33" s="56">
        <f>'MOF 2020-21'!C32</f>
        <v>0</v>
      </c>
      <c r="D33" s="3"/>
      <c r="E33" s="164">
        <f>'MOF 2020-21'!E32:F32</f>
        <v>615.97</v>
      </c>
      <c r="F33" s="165"/>
      <c r="G33" s="37"/>
      <c r="H33" s="15">
        <f>C33*E33/12*8</f>
        <v>0</v>
      </c>
      <c r="I33" s="15">
        <f>H33-(H33/1.327)</f>
        <v>0</v>
      </c>
      <c r="J33" s="16">
        <f>H33-I33</f>
        <v>0</v>
      </c>
    </row>
    <row r="34" spans="1:10" ht="5.0999999999999996" customHeight="1" thickBot="1" x14ac:dyDescent="0.25">
      <c r="A34" s="2"/>
      <c r="B34" s="3"/>
      <c r="C34" s="3"/>
      <c r="D34" s="3"/>
      <c r="E34" s="3"/>
      <c r="F34" s="3"/>
      <c r="G34" s="3"/>
      <c r="H34" s="3"/>
      <c r="I34" s="3"/>
      <c r="J34" s="4"/>
    </row>
    <row r="35" spans="1:10" ht="13.5" thickBot="1" x14ac:dyDescent="0.25">
      <c r="A35" s="5" t="s">
        <v>10</v>
      </c>
      <c r="B35" s="6"/>
      <c r="C35" s="56">
        <f>'MOF 2020-21'!C34</f>
        <v>0</v>
      </c>
      <c r="D35" s="3"/>
      <c r="E35" s="164">
        <f>'MOF 2020-21'!E34:F34</f>
        <v>36.520000000000003</v>
      </c>
      <c r="F35" s="165"/>
      <c r="G35" s="14"/>
      <c r="H35" s="15">
        <f>C35*E35/12*8</f>
        <v>0</v>
      </c>
      <c r="I35" s="15">
        <f>H35-(H35/1.327)</f>
        <v>0</v>
      </c>
      <c r="J35" s="16">
        <f>H35-I35</f>
        <v>0</v>
      </c>
    </row>
    <row r="36" spans="1:10" x14ac:dyDescent="0.2">
      <c r="A36" s="166" t="s">
        <v>62</v>
      </c>
      <c r="B36" s="167"/>
      <c r="C36" s="168"/>
      <c r="D36" s="3"/>
      <c r="E36" s="38"/>
      <c r="F36" s="39"/>
      <c r="G36" s="39"/>
      <c r="H36" s="19"/>
      <c r="I36" s="19"/>
      <c r="J36" s="40"/>
    </row>
    <row r="37" spans="1:10" ht="5.0999999999999996" customHeight="1" thickBot="1" x14ac:dyDescent="0.25">
      <c r="A37" s="2"/>
      <c r="B37" s="3"/>
      <c r="C37" s="3"/>
      <c r="D37" s="3"/>
      <c r="E37" s="3"/>
      <c r="F37" s="3"/>
      <c r="G37" s="3"/>
      <c r="H37" s="3"/>
      <c r="I37" s="3"/>
      <c r="J37" s="4"/>
    </row>
    <row r="38" spans="1:10" s="43" customFormat="1" ht="12.75" customHeight="1" thickBot="1" x14ac:dyDescent="0.25">
      <c r="A38" s="170" t="s">
        <v>11</v>
      </c>
      <c r="B38" s="171"/>
      <c r="C38" s="172"/>
      <c r="D38" s="41"/>
      <c r="E38" s="173"/>
      <c r="F38" s="173"/>
      <c r="G38" s="42"/>
      <c r="H38" s="29">
        <f>H31+H33+H35</f>
        <v>0</v>
      </c>
      <c r="I38" s="29">
        <f>I31+I33+I35</f>
        <v>0</v>
      </c>
      <c r="J38" s="29">
        <f>J31+J33+J35</f>
        <v>0</v>
      </c>
    </row>
    <row r="39" spans="1:10" ht="8.25" customHeight="1" thickBot="1" x14ac:dyDescent="0.25">
      <c r="A39" s="2"/>
      <c r="B39" s="3"/>
      <c r="C39" s="3"/>
      <c r="D39" s="3"/>
      <c r="E39" s="18"/>
      <c r="F39" s="18"/>
      <c r="G39" s="18"/>
      <c r="H39" s="19"/>
      <c r="I39" s="19"/>
      <c r="J39" s="20"/>
    </row>
    <row r="40" spans="1:10" ht="15" x14ac:dyDescent="0.2">
      <c r="A40" s="174" t="s">
        <v>12</v>
      </c>
      <c r="B40" s="175"/>
      <c r="C40" s="175"/>
      <c r="D40" s="175"/>
      <c r="E40" s="175"/>
      <c r="F40" s="175"/>
      <c r="G40" s="175"/>
      <c r="H40" s="175"/>
      <c r="I40" s="175"/>
      <c r="J40" s="176"/>
    </row>
    <row r="41" spans="1:10" ht="6.75" customHeight="1" thickBot="1" x14ac:dyDescent="0.25">
      <c r="A41" s="2"/>
      <c r="B41" s="3"/>
      <c r="C41" s="3"/>
      <c r="D41" s="3"/>
      <c r="E41" s="3"/>
      <c r="F41" s="3"/>
      <c r="G41" s="3"/>
      <c r="H41" s="3"/>
      <c r="I41" s="3"/>
      <c r="J41" s="4"/>
    </row>
    <row r="42" spans="1:10" ht="13.5" thickBot="1" x14ac:dyDescent="0.25">
      <c r="A42" s="5" t="s">
        <v>13</v>
      </c>
      <c r="B42" s="6"/>
      <c r="C42" s="56">
        <f>'MOF 2020-21'!C41</f>
        <v>0</v>
      </c>
      <c r="D42" s="3"/>
      <c r="E42" s="180" t="s">
        <v>19</v>
      </c>
      <c r="F42" s="181"/>
      <c r="G42" s="169"/>
      <c r="H42" s="8" t="s">
        <v>6</v>
      </c>
      <c r="I42" s="8" t="s">
        <v>0</v>
      </c>
      <c r="J42" s="9" t="s">
        <v>5</v>
      </c>
    </row>
    <row r="43" spans="1:10" ht="12.75" customHeight="1" thickBot="1" x14ac:dyDescent="0.25">
      <c r="A43" s="185" t="s">
        <v>65</v>
      </c>
      <c r="B43" s="186"/>
      <c r="C43" s="187"/>
      <c r="D43" s="3"/>
      <c r="E43" s="180" t="s">
        <v>4</v>
      </c>
      <c r="F43" s="184"/>
      <c r="G43" s="169"/>
      <c r="H43" s="11" t="s">
        <v>4</v>
      </c>
      <c r="I43" s="12">
        <v>0.32700000000000001</v>
      </c>
      <c r="J43" s="13" t="s">
        <v>3</v>
      </c>
    </row>
    <row r="44" spans="1:10" ht="12.75" customHeight="1" thickBot="1" x14ac:dyDescent="0.25">
      <c r="A44" s="188"/>
      <c r="B44" s="189"/>
      <c r="C44" s="190"/>
      <c r="D44" s="3"/>
      <c r="E44" s="182">
        <f>'MOF 2020-21'!E43:F43</f>
        <v>151.49</v>
      </c>
      <c r="F44" s="183"/>
      <c r="G44" s="44"/>
      <c r="H44" s="29">
        <f>C42*E44/12*8</f>
        <v>0</v>
      </c>
      <c r="I44" s="29">
        <f>H44-(H44/1.327)</f>
        <v>0</v>
      </c>
      <c r="J44" s="29">
        <f>H44-I44</f>
        <v>0</v>
      </c>
    </row>
    <row r="45" spans="1:10" ht="7.5" customHeight="1" thickBot="1" x14ac:dyDescent="0.25">
      <c r="A45" s="2"/>
      <c r="B45" s="3"/>
      <c r="C45" s="3"/>
      <c r="D45" s="3"/>
      <c r="E45" s="18"/>
      <c r="F45" s="18"/>
      <c r="G45" s="18"/>
      <c r="H45" s="19"/>
      <c r="I45" s="19"/>
      <c r="J45" s="20"/>
    </row>
    <row r="46" spans="1:10" ht="15" x14ac:dyDescent="0.2">
      <c r="A46" s="174" t="s">
        <v>14</v>
      </c>
      <c r="B46" s="175"/>
      <c r="C46" s="175"/>
      <c r="D46" s="175"/>
      <c r="E46" s="175"/>
      <c r="F46" s="175"/>
      <c r="G46" s="175"/>
      <c r="H46" s="175"/>
      <c r="I46" s="175"/>
      <c r="J46" s="176"/>
    </row>
    <row r="47" spans="1:10" ht="6.75" customHeight="1" thickBot="1" x14ac:dyDescent="0.25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2.75" customHeight="1" thickBot="1" x14ac:dyDescent="0.25">
      <c r="A48" s="5" t="s">
        <v>15</v>
      </c>
      <c r="B48" s="6"/>
      <c r="C48" s="56">
        <f>'MOF 2020-21'!C48</f>
        <v>0</v>
      </c>
      <c r="D48" s="3"/>
      <c r="E48" s="164">
        <f>'MOF 2020-21'!E48:F48</f>
        <v>85.55</v>
      </c>
      <c r="F48" s="165"/>
      <c r="G48" s="14"/>
      <c r="H48" s="15">
        <f>C48*E48/12*8</f>
        <v>0</v>
      </c>
      <c r="I48" s="15">
        <f>H48-(H48/1.327)</f>
        <v>0</v>
      </c>
      <c r="J48" s="16">
        <f>H48-I48</f>
        <v>0</v>
      </c>
    </row>
    <row r="49" spans="1:10" x14ac:dyDescent="0.2">
      <c r="A49" s="166" t="s">
        <v>62</v>
      </c>
      <c r="B49" s="167"/>
      <c r="C49" s="168"/>
      <c r="D49" s="3"/>
      <c r="E49" s="193"/>
      <c r="F49" s="193"/>
      <c r="G49" s="37"/>
      <c r="H49" s="47"/>
      <c r="I49" s="47"/>
      <c r="J49" s="48"/>
    </row>
    <row r="50" spans="1:10" ht="5.0999999999999996" customHeight="1" thickBot="1" x14ac:dyDescent="0.25">
      <c r="A50" s="2"/>
      <c r="B50" s="3"/>
      <c r="C50" s="3"/>
      <c r="D50" s="3"/>
      <c r="E50" s="3"/>
      <c r="F50" s="3"/>
      <c r="G50" s="3"/>
      <c r="H50" s="3"/>
      <c r="I50" s="3"/>
      <c r="J50" s="4"/>
    </row>
    <row r="51" spans="1:10" ht="12.75" customHeight="1" thickBot="1" x14ac:dyDescent="0.25">
      <c r="A51" s="35" t="s">
        <v>23</v>
      </c>
      <c r="B51" s="49"/>
      <c r="C51" s="56">
        <f>'MOF 2020-21'!C51</f>
        <v>0</v>
      </c>
      <c r="D51" s="3"/>
      <c r="E51" s="164">
        <f>'MOF 2020-21'!E51:F51</f>
        <v>2500</v>
      </c>
      <c r="F51" s="165"/>
      <c r="G51" s="14"/>
      <c r="H51" s="15">
        <f>C51*E51/12*8</f>
        <v>0</v>
      </c>
      <c r="I51" s="15">
        <f>H51-(H51/1.327)</f>
        <v>0</v>
      </c>
      <c r="J51" s="16">
        <f>H51-I51</f>
        <v>0</v>
      </c>
    </row>
    <row r="52" spans="1:10" ht="5.0999999999999996" customHeight="1" thickBot="1" x14ac:dyDescent="0.25">
      <c r="A52" s="2"/>
      <c r="B52" s="3"/>
      <c r="C52" s="3"/>
      <c r="D52" s="3"/>
      <c r="E52" s="3"/>
      <c r="F52" s="3"/>
      <c r="G52" s="3"/>
      <c r="H52" s="3"/>
      <c r="I52" s="3"/>
      <c r="J52" s="4"/>
    </row>
    <row r="53" spans="1:10" s="43" customFormat="1" ht="12.75" customHeight="1" thickBot="1" x14ac:dyDescent="0.25">
      <c r="A53" s="170" t="s">
        <v>11</v>
      </c>
      <c r="B53" s="171"/>
      <c r="C53" s="172"/>
      <c r="D53" s="41"/>
      <c r="E53" s="173"/>
      <c r="F53" s="173"/>
      <c r="G53" s="42"/>
      <c r="H53" s="29">
        <f>H48+H51</f>
        <v>0</v>
      </c>
      <c r="I53" s="29">
        <f>I48+I51</f>
        <v>0</v>
      </c>
      <c r="J53" s="29">
        <f>J48+J51</f>
        <v>0</v>
      </c>
    </row>
    <row r="54" spans="1:10" ht="6.75" customHeight="1" thickBot="1" x14ac:dyDescent="0.25">
      <c r="A54" s="2"/>
      <c r="B54" s="3"/>
      <c r="C54" s="3"/>
      <c r="D54" s="3"/>
      <c r="E54" s="3"/>
      <c r="F54" s="3"/>
      <c r="G54" s="3"/>
      <c r="H54" s="3"/>
      <c r="I54" s="3"/>
      <c r="J54" s="4"/>
    </row>
    <row r="55" spans="1:10" ht="15" x14ac:dyDescent="0.2">
      <c r="A55" s="174" t="s">
        <v>16</v>
      </c>
      <c r="B55" s="175"/>
      <c r="C55" s="175"/>
      <c r="D55" s="175"/>
      <c r="E55" s="175"/>
      <c r="F55" s="175"/>
      <c r="G55" s="175"/>
      <c r="H55" s="175"/>
      <c r="I55" s="175"/>
      <c r="J55" s="176"/>
    </row>
    <row r="56" spans="1:10" ht="6.75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4"/>
    </row>
    <row r="57" spans="1:10" x14ac:dyDescent="0.2">
      <c r="A57" s="194" t="s">
        <v>10</v>
      </c>
      <c r="B57" s="195"/>
      <c r="C57" s="50"/>
      <c r="D57" s="3"/>
      <c r="E57" s="180" t="s">
        <v>19</v>
      </c>
      <c r="F57" s="181"/>
      <c r="G57" s="169"/>
      <c r="H57" s="8" t="s">
        <v>6</v>
      </c>
      <c r="I57" s="8" t="s">
        <v>0</v>
      </c>
      <c r="J57" s="9" t="s">
        <v>5</v>
      </c>
    </row>
    <row r="58" spans="1:10" ht="12.75" customHeight="1" x14ac:dyDescent="0.2">
      <c r="A58" s="166" t="s">
        <v>62</v>
      </c>
      <c r="B58" s="167"/>
      <c r="C58" s="168"/>
      <c r="D58" s="3"/>
      <c r="E58" s="180" t="s">
        <v>4</v>
      </c>
      <c r="F58" s="184"/>
      <c r="G58" s="169"/>
      <c r="H58" s="11" t="s">
        <v>4</v>
      </c>
      <c r="I58" s="12">
        <v>0.32700000000000001</v>
      </c>
      <c r="J58" s="13" t="s">
        <v>3</v>
      </c>
    </row>
    <row r="59" spans="1:10" ht="5.0999999999999996" customHeight="1" thickBot="1" x14ac:dyDescent="0.25">
      <c r="A59" s="2"/>
      <c r="B59" s="3"/>
      <c r="C59" s="3"/>
      <c r="D59" s="3"/>
      <c r="E59" s="3"/>
      <c r="F59" s="3"/>
      <c r="G59" s="3"/>
      <c r="H59" s="3"/>
      <c r="I59" s="3"/>
      <c r="J59" s="4"/>
    </row>
    <row r="60" spans="1:10" ht="13.5" thickBot="1" x14ac:dyDescent="0.25">
      <c r="A60" s="51" t="s">
        <v>17</v>
      </c>
      <c r="B60" s="36"/>
      <c r="C60" s="56">
        <f>'MOF 2020-21'!C60</f>
        <v>0</v>
      </c>
      <c r="D60" s="3"/>
      <c r="E60" s="164">
        <f>'MOF 2020-21'!E60:F60</f>
        <v>27.09</v>
      </c>
      <c r="F60" s="165"/>
      <c r="G60" s="14"/>
      <c r="H60" s="15">
        <f>C60*E60/12*8</f>
        <v>0</v>
      </c>
      <c r="I60" s="15">
        <f>H60-(H60/1.327)</f>
        <v>0</v>
      </c>
      <c r="J60" s="16">
        <f>H60-I60</f>
        <v>0</v>
      </c>
    </row>
    <row r="61" spans="1:10" ht="5.0999999999999996" customHeight="1" thickBot="1" x14ac:dyDescent="0.25">
      <c r="A61" s="2"/>
      <c r="B61" s="3"/>
      <c r="C61" s="3"/>
      <c r="D61" s="3"/>
      <c r="E61" s="3"/>
      <c r="F61" s="3"/>
      <c r="G61" s="3"/>
      <c r="H61" s="3"/>
      <c r="I61" s="3"/>
      <c r="J61" s="4"/>
    </row>
    <row r="62" spans="1:10" ht="13.5" thickBot="1" x14ac:dyDescent="0.25">
      <c r="A62" s="51" t="s">
        <v>18</v>
      </c>
      <c r="B62" s="36"/>
      <c r="C62" s="56">
        <f>'MOF 2020-21'!C62</f>
        <v>0</v>
      </c>
      <c r="D62" s="3"/>
      <c r="E62" s="164">
        <f>'MOF 2020-21'!E62:F62</f>
        <v>48.09</v>
      </c>
      <c r="F62" s="165"/>
      <c r="G62" s="14"/>
      <c r="H62" s="15">
        <f>C62*E62/12*8</f>
        <v>0</v>
      </c>
      <c r="I62" s="15">
        <f>H62-(H62/1.327)</f>
        <v>0</v>
      </c>
      <c r="J62" s="16">
        <f>H62-I62</f>
        <v>0</v>
      </c>
    </row>
    <row r="63" spans="1:10" ht="5.0999999999999996" customHeight="1" thickBot="1" x14ac:dyDescent="0.25">
      <c r="A63" s="2"/>
      <c r="B63" s="3"/>
      <c r="C63" s="3"/>
      <c r="D63" s="3"/>
      <c r="E63" s="3"/>
      <c r="F63" s="3"/>
      <c r="G63" s="3"/>
      <c r="H63" s="3"/>
      <c r="I63" s="3"/>
      <c r="J63" s="4"/>
    </row>
    <row r="64" spans="1:10" s="43" customFormat="1" ht="12.75" customHeight="1" thickBot="1" x14ac:dyDescent="0.25">
      <c r="A64" s="170" t="s">
        <v>11</v>
      </c>
      <c r="B64" s="171"/>
      <c r="C64" s="172"/>
      <c r="D64" s="41"/>
      <c r="E64" s="173"/>
      <c r="F64" s="173"/>
      <c r="G64" s="42"/>
      <c r="H64" s="29">
        <f>H60+H62</f>
        <v>0</v>
      </c>
      <c r="I64" s="29">
        <f>I60+I62</f>
        <v>0</v>
      </c>
      <c r="J64" s="29">
        <f>J60+J62</f>
        <v>0</v>
      </c>
    </row>
    <row r="65" spans="1:10" s="43" customFormat="1" ht="12.75" customHeight="1" thickBot="1" x14ac:dyDescent="0.25">
      <c r="A65" s="110"/>
      <c r="B65" s="111"/>
      <c r="C65" s="111"/>
      <c r="D65" s="41"/>
      <c r="E65" s="93"/>
      <c r="F65" s="93"/>
      <c r="G65" s="105"/>
      <c r="H65" s="25"/>
      <c r="I65" s="25"/>
      <c r="J65" s="26"/>
    </row>
    <row r="66" spans="1:10" s="43" customFormat="1" ht="15" x14ac:dyDescent="0.2">
      <c r="A66" s="250" t="s">
        <v>36</v>
      </c>
      <c r="B66" s="251"/>
      <c r="C66" s="251"/>
      <c r="D66" s="251"/>
      <c r="E66" s="251"/>
      <c r="F66" s="251"/>
      <c r="G66" s="251"/>
      <c r="H66" s="251"/>
      <c r="I66" s="251"/>
      <c r="J66" s="252"/>
    </row>
    <row r="67" spans="1:10" s="43" customFormat="1" ht="7.5" customHeight="1" thickBot="1" x14ac:dyDescent="0.25">
      <c r="A67" s="103"/>
      <c r="B67" s="104"/>
      <c r="C67" s="104"/>
      <c r="D67" s="41"/>
      <c r="E67" s="93"/>
      <c r="F67" s="93"/>
      <c r="G67" s="105"/>
      <c r="H67" s="106"/>
      <c r="I67" s="106"/>
      <c r="J67" s="107"/>
    </row>
    <row r="68" spans="1:10" s="43" customFormat="1" ht="12.75" customHeight="1" thickBot="1" x14ac:dyDescent="0.25">
      <c r="A68" s="246" t="s">
        <v>36</v>
      </c>
      <c r="B68" s="256"/>
      <c r="C68" s="135">
        <f>'MOF 2020-21'!C68</f>
        <v>1</v>
      </c>
      <c r="D68" s="41"/>
      <c r="E68" s="254">
        <f>'MOF 2020-21'!E68:F68</f>
        <v>0</v>
      </c>
      <c r="F68" s="255"/>
      <c r="G68" s="105"/>
      <c r="H68" s="115">
        <f>C68*E68/12*8</f>
        <v>0</v>
      </c>
      <c r="I68" s="115">
        <f>H68-(H68/1.327)</f>
        <v>0</v>
      </c>
      <c r="J68" s="115">
        <f>H68-I68</f>
        <v>0</v>
      </c>
    </row>
    <row r="69" spans="1:10" ht="7.5" customHeight="1" thickBo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34"/>
    </row>
    <row r="70" spans="1:10" ht="16.5" thickBot="1" x14ac:dyDescent="0.25">
      <c r="A70" s="247" t="s">
        <v>55</v>
      </c>
      <c r="B70" s="248"/>
      <c r="C70" s="248"/>
      <c r="D70" s="248"/>
      <c r="E70" s="248"/>
      <c r="F70" s="249"/>
      <c r="G70" s="31"/>
      <c r="H70" s="116">
        <f>H26+H38+H44+H53+H64</f>
        <v>0</v>
      </c>
      <c r="I70" s="116">
        <f>I26+I38+I44+I53+I64</f>
        <v>0</v>
      </c>
      <c r="J70" s="116">
        <f>J26+J38+J44+J53+J64</f>
        <v>0</v>
      </c>
    </row>
    <row r="71" spans="1:10" ht="5.25" customHeight="1" x14ac:dyDescent="0.2"/>
    <row r="72" spans="1:10" x14ac:dyDescent="0.2">
      <c r="A72" s="114" t="s">
        <v>52</v>
      </c>
    </row>
    <row r="73" spans="1:10" x14ac:dyDescent="0.2">
      <c r="A73" s="114" t="s">
        <v>54</v>
      </c>
    </row>
  </sheetData>
  <sheetProtection password="834F" sheet="1" selectLockedCells="1" selectUnlockedCells="1"/>
  <mergeCells count="60">
    <mergeCell ref="A70:F70"/>
    <mergeCell ref="E23:F23"/>
    <mergeCell ref="A24:B24"/>
    <mergeCell ref="E24:F24"/>
    <mergeCell ref="A25:B25"/>
    <mergeCell ref="E17:F17"/>
    <mergeCell ref="A19:B19"/>
    <mergeCell ref="E19:F19"/>
    <mergeCell ref="A21:B21"/>
    <mergeCell ref="E21:F21"/>
    <mergeCell ref="E68:F68"/>
    <mergeCell ref="A68:B68"/>
    <mergeCell ref="A53:C53"/>
    <mergeCell ref="E53:F53"/>
    <mergeCell ref="A55:J55"/>
    <mergeCell ref="A13:B13"/>
    <mergeCell ref="E57:F57"/>
    <mergeCell ref="G57:G58"/>
    <mergeCell ref="A58:C58"/>
    <mergeCell ref="E58:F58"/>
    <mergeCell ref="E6:F6"/>
    <mergeCell ref="E60:F60"/>
    <mergeCell ref="E62:F62"/>
    <mergeCell ref="A64:C64"/>
    <mergeCell ref="E64:F64"/>
    <mergeCell ref="A43:C44"/>
    <mergeCell ref="E33:F33"/>
    <mergeCell ref="E35:F35"/>
    <mergeCell ref="E16:F16"/>
    <mergeCell ref="A57:B57"/>
    <mergeCell ref="A23:B23"/>
    <mergeCell ref="E51:F51"/>
    <mergeCell ref="E42:F42"/>
    <mergeCell ref="G42:G43"/>
    <mergeCell ref="E43:F43"/>
    <mergeCell ref="E44:F44"/>
    <mergeCell ref="A46:J46"/>
    <mergeCell ref="A49:C49"/>
    <mergeCell ref="A40:J40"/>
    <mergeCell ref="B26:F26"/>
    <mergeCell ref="A29:J29"/>
    <mergeCell ref="E31:F31"/>
    <mergeCell ref="E48:F48"/>
    <mergeCell ref="E49:F49"/>
    <mergeCell ref="A1:B2"/>
    <mergeCell ref="C1:J1"/>
    <mergeCell ref="C2:J2"/>
    <mergeCell ref="E4:F4"/>
    <mergeCell ref="E5:F5"/>
    <mergeCell ref="E7:F7"/>
    <mergeCell ref="A15:B15"/>
    <mergeCell ref="A16:B16"/>
    <mergeCell ref="A17:B17"/>
    <mergeCell ref="A66:J66"/>
    <mergeCell ref="E9:F9"/>
    <mergeCell ref="A12:B12"/>
    <mergeCell ref="E12:F12"/>
    <mergeCell ref="A36:C36"/>
    <mergeCell ref="A38:C38"/>
    <mergeCell ref="E38:F38"/>
  </mergeCells>
  <pageMargins left="0.39370078740157483" right="0.39370078740157483" top="0.35433070866141736" bottom="0.27559055118110237" header="0.39370078740157483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Parametri MIUR </vt:lpstr>
      <vt:lpstr>MOF 2020-21</vt:lpstr>
      <vt:lpstr>Fis_Mof 4dodicesimi</vt:lpstr>
      <vt:lpstr>Fis_Mof 8dodicesimi</vt:lpstr>
    </vt:vector>
  </TitlesOfParts>
  <Company>CISL Scuola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dcaparbi</dc:creator>
  <cp:lastModifiedBy>Cisl</cp:lastModifiedBy>
  <cp:lastPrinted>2020-09-01T14:44:25Z</cp:lastPrinted>
  <dcterms:created xsi:type="dcterms:W3CDTF">2007-03-27T09:58:54Z</dcterms:created>
  <dcterms:modified xsi:type="dcterms:W3CDTF">2021-03-01T13:15:37Z</dcterms:modified>
</cp:coreProperties>
</file>